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4240" windowHeight="12330" tabRatio="866" activeTab="0"/>
  </bookViews>
  <sheets>
    <sheet name="New" sheetId="1" r:id="rId1"/>
    <sheet name="Updated" sheetId="2" r:id="rId2"/>
    <sheet name="New Association" sheetId="3" r:id="rId3"/>
    <sheet name="To Be Removed" sheetId="4" r:id="rId4"/>
    <sheet name="All - Alphabetical" sheetId="5" r:id="rId5"/>
    <sheet name="All - By Domain" sheetId="6" r:id="rId6"/>
    <sheet name="All - By Use Case" sheetId="7" r:id="rId7"/>
  </sheets>
  <definedNames>
    <definedName name="_xlnm._FilterDatabase" localSheetId="4" hidden="1">'All - Alphabetical'!$A$1:$M$349</definedName>
    <definedName name="_xlnm._FilterDatabase" localSheetId="5" hidden="1">'All - By Domain'!$A$1:$O$431</definedName>
    <definedName name="_xlnm._FilterDatabase" localSheetId="6" hidden="1">'All - By Use Case'!$A$1:$M$300</definedName>
    <definedName name="_xlnm._FilterDatabase" localSheetId="0" hidden="1">'New'!$A$1:$M$166</definedName>
    <definedName name="_xlnm._FilterDatabase" localSheetId="2" hidden="1">'New Association'!$A$1:$M$68</definedName>
    <definedName name="_xlnm._FilterDatabase" localSheetId="3" hidden="1">'To Be Removed'!$A$1:$L$2</definedName>
    <definedName name="_xlnm._FilterDatabase" localSheetId="1" hidden="1">'Updated'!$A$1:$M$60</definedName>
  </definedNames>
  <calcPr fullCalcOnLoad="1"/>
</workbook>
</file>

<file path=xl/sharedStrings.xml><?xml version="1.0" encoding="utf-8"?>
<sst xmlns="http://schemas.openxmlformats.org/spreadsheetml/2006/main" count="11820" uniqueCount="1615">
  <si>
    <t>None</t>
  </si>
  <si>
    <t>Postsecondary Education -&gt; Transition</t>
  </si>
  <si>
    <t>Updated</t>
  </si>
  <si>
    <t>New</t>
  </si>
  <si>
    <t>Accreditation Agency</t>
  </si>
  <si>
    <t>The agency that accredited a program.</t>
  </si>
  <si>
    <t>Early Learning -&gt; Program Quality</t>
  </si>
  <si>
    <t>AccreditationAgency</t>
  </si>
  <si>
    <t>Accreditation Award Date</t>
  </si>
  <si>
    <t>The year, month and day when an accreditation was awarded.</t>
  </si>
  <si>
    <t>YYYY-MM-DD</t>
  </si>
  <si>
    <t>AccreditationAwardDate</t>
  </si>
  <si>
    <t>Accreditation Expiration Date</t>
  </si>
  <si>
    <t>The year, month and day when an accreditation expires.</t>
  </si>
  <si>
    <t>AccreditationExpirationDate</t>
  </si>
  <si>
    <t>Alphanumeric - 300 characters maximum</t>
  </si>
  <si>
    <t>Alphanumeric - 60 characters maximum</t>
  </si>
  <si>
    <t>Alphanumeric - 40 characters maximum</t>
  </si>
  <si>
    <t>Address Apartment Room or Suite Number</t>
  </si>
  <si>
    <t>The apartment, room, or suite number of an address.</t>
  </si>
  <si>
    <t>Alphanumeric - 30 characters maximum</t>
  </si>
  <si>
    <t>AddressApartmentRoomOrSuiteNumber</t>
  </si>
  <si>
    <t>Address City</t>
  </si>
  <si>
    <t>The name of the city in which an address is located.</t>
  </si>
  <si>
    <t>AddressCity</t>
  </si>
  <si>
    <t>Address County Name</t>
  </si>
  <si>
    <t>The name of the county, parish, borough, or comparable unit (within a state) in which an address is located.</t>
  </si>
  <si>
    <t>AddressCountyName</t>
  </si>
  <si>
    <t>Address Postal Code</t>
  </si>
  <si>
    <t>A number that identifies each postal delivery area in the United States used as a portion of an address.</t>
  </si>
  <si>
    <t>Alphanumeric - 17 characters maximum</t>
  </si>
  <si>
    <t>AddressPostalCode</t>
  </si>
  <si>
    <t>Address Street Number and Name</t>
  </si>
  <si>
    <t>The street number and street name or post office box number of an address.</t>
  </si>
  <si>
    <t>AddressStreetNumberAndName</t>
  </si>
  <si>
    <t>Address Type for Staff</t>
  </si>
  <si>
    <t>The address type for a staff member.</t>
  </si>
  <si>
    <t>Early Learning -&gt; Staff Quality (added)</t>
  </si>
  <si>
    <t>AddressTypeForStaff</t>
  </si>
  <si>
    <t>K-12 -&gt; EDFacts</t>
  </si>
  <si>
    <t>Administrative Policies</t>
  </si>
  <si>
    <t>Administrative policies used by a program.</t>
  </si>
  <si>
    <t>AdministrativePolicies</t>
  </si>
  <si>
    <t>The condition under which a person has agreed to serve an employer.</t>
  </si>
  <si>
    <t>Numeric - integer greater than or equal to 0</t>
  </si>
  <si>
    <t>Early Learning -&gt; Staff Quality</t>
  </si>
  <si>
    <t>American Indian or Alaska Native</t>
  </si>
  <si>
    <t>A person having origins in any of the original peoples of North and South America (including Central America), and who maintains cultural identification through tribal affiliation or community attachment.</t>
  </si>
  <si>
    <t>K12: Use cases support Yes and No as options. Postsecondary: - Use cases support Yes and Not Selected as options - As defined in IPEDS</t>
  </si>
  <si>
    <t>AmericanIndianOrAlaskaNative</t>
  </si>
  <si>
    <t>Application Date</t>
  </si>
  <si>
    <t>The year, month and day on which an individual application is received by the organization.</t>
  </si>
  <si>
    <t>ApplicationDate</t>
  </si>
  <si>
    <t>Approved Early Childhood Credits Earned By a Non-ECE Degree Holder</t>
  </si>
  <si>
    <t>Total semester credits earned by professionals who do not possess an early childhood degree.</t>
  </si>
  <si>
    <t>Numeric - up to 2 digits after decimal place.</t>
  </si>
  <si>
    <t>ApprovedEarlyChildhoodCreditsEarnedByNon-ECEDegreeHolder</t>
  </si>
  <si>
    <t>Asian</t>
  </si>
  <si>
    <t>A person having origins in any of the original peoples of the Far East, Southeast Asia, or the Indian Subcontinent. This area includes, for example, Cambodia, China, India, Japan, Korea, Malaysia, Pakistan, the Philippine Islands, Thailand, and Vietnam.</t>
  </si>
  <si>
    <t>Assessment Academic Subject</t>
  </si>
  <si>
    <t>The description of the academic content or subject area (e.g., arts, mathematics, reading, or a foreign language) being evaluated.</t>
  </si>
  <si>
    <t>Added option for Career and Technical Education</t>
  </si>
  <si>
    <t>AssessmentAcademicSubject</t>
  </si>
  <si>
    <t>Assessment Administration Finish Date</t>
  </si>
  <si>
    <t>The finish date of the time period designated for the assessment administration.</t>
  </si>
  <si>
    <t>AssessmentAdministrationFinishDate</t>
  </si>
  <si>
    <t>Assessment Administration Finish Time</t>
  </si>
  <si>
    <t>The finish time of the time period designated for the assessment administration.</t>
  </si>
  <si>
    <t>HH:MM:SS</t>
  </si>
  <si>
    <t>AssessmentAdministrationFinishTime</t>
  </si>
  <si>
    <t>Assessment Administration Start Date</t>
  </si>
  <si>
    <t>The start date of the time period designated for the assessment administration.</t>
  </si>
  <si>
    <t>AssessmentAdministrationStartDate</t>
  </si>
  <si>
    <t>Assessment Administration Start Time</t>
  </si>
  <si>
    <t>The start time of the time period designated for the assessment administration.</t>
  </si>
  <si>
    <t>AssessmentAdministrationStartTime</t>
  </si>
  <si>
    <t>Assessment Content Standard Type</t>
  </si>
  <si>
    <t>An indication as to whether an assessment conforms to a standard.</t>
  </si>
  <si>
    <t>AssessmentContentStandardType</t>
  </si>
  <si>
    <t>Alphanumeric</t>
  </si>
  <si>
    <t>Assessment Form Name</t>
  </si>
  <si>
    <t>The name of a given assessment form.</t>
  </si>
  <si>
    <t>AssessmentFormName</t>
  </si>
  <si>
    <t>Assessment Form Number</t>
  </si>
  <si>
    <t>The number of a given assessment form.</t>
  </si>
  <si>
    <t>AssessmentFormNumber</t>
  </si>
  <si>
    <t>Assessment Identifier</t>
  </si>
  <si>
    <t>A unique number or alphanumeric code assigned to an assessment by a school, school system, a state, or other agency or entity. This may be the publisher identifier.</t>
  </si>
  <si>
    <t>AssessmentIdentifier</t>
  </si>
  <si>
    <t>A tool or aid set used while viewing the item. This can include things like a calculator, reference tools, etc.</t>
  </si>
  <si>
    <t>This a permissible set of tools suggested for use for successful completion of a test question, not an accommodation.</t>
  </si>
  <si>
    <t>Assessment Item Allotted Time</t>
  </si>
  <si>
    <t>The amount of time allotted for a specific item.</t>
  </si>
  <si>
    <t>AssessmentItemAllottedTime</t>
  </si>
  <si>
    <t>Assessment Item Characteristic Type</t>
  </si>
  <si>
    <t>The type of psychometric measure provided for assessment item.</t>
  </si>
  <si>
    <t>AssessmentItemCharacteristicType</t>
  </si>
  <si>
    <t>Assessment Item Characteristic Value</t>
  </si>
  <si>
    <t>A psychometric measure provided for an assessment item.</t>
  </si>
  <si>
    <t>AssessmentItemCharacteristicValue</t>
  </si>
  <si>
    <t>Assessment Item Difficulty</t>
  </si>
  <si>
    <t>The percentage of students who answered the item correctly during trial testing of the item.</t>
  </si>
  <si>
    <t>###.##</t>
  </si>
  <si>
    <t>Changed definition. Changed format. Percentage is now a number between 0 and 100 with 100 representing 100%.</t>
  </si>
  <si>
    <t>AssessmentItemDifficulty</t>
  </si>
  <si>
    <t>Assessment Item Distractor Analysis</t>
  </si>
  <si>
    <t>The analysis of the distractors provided for a specific assessment.</t>
  </si>
  <si>
    <t>Alphanumeric - 100 characters maximum</t>
  </si>
  <si>
    <t>AssessmentItemDistractorAnalysis</t>
  </si>
  <si>
    <t>Assessment Item Identifier</t>
  </si>
  <si>
    <t>The identifier that uniquely identifies an assessment item.</t>
  </si>
  <si>
    <t>AssessmentItemIdentifier</t>
  </si>
  <si>
    <t>Assessment Item Maximum Score</t>
  </si>
  <si>
    <t>The maximum number of points possible for the assessment item.</t>
  </si>
  <si>
    <t>AssessmentItemMaximumScore</t>
  </si>
  <si>
    <t>Assessment Item Minimum Score</t>
  </si>
  <si>
    <t>The minimum number of points possible for the assessment item.</t>
  </si>
  <si>
    <t>AssessmentItemMinimumScore</t>
  </si>
  <si>
    <t>School Readiness</t>
  </si>
  <si>
    <t> A specific response to an assessment item by the person being assessed.</t>
  </si>
  <si>
    <t>Assessment Item Response Choice Pattern</t>
  </si>
  <si>
    <t>The distribution of responses for each choice in the assessment item.</t>
  </si>
  <si>
    <t>AssessmentItemResponseChoicePattern</t>
  </si>
  <si>
    <t>Assessment Item Response Descriptive Feedback</t>
  </si>
  <si>
    <t>The formative descriptive feedback that was given to a learner in response to the results from a scored/evaluated assessment item.</t>
  </si>
  <si>
    <t>AssessmentItemResponseDescriptiveFeedback</t>
  </si>
  <si>
    <t>Assessment Item Response Duration</t>
  </si>
  <si>
    <t>The total amount of time in seconds or milliseconds that a person spent responding to a given assessment item.</t>
  </si>
  <si>
    <t>HH:MM:SS or HH:MM:SS.sss</t>
  </si>
  <si>
    <t>Changed element name and definition. Element now specific to a session.</t>
  </si>
  <si>
    <t>AssessmentItemResponseDuration</t>
  </si>
  <si>
    <t>Assessment Item Response Start Date</t>
  </si>
  <si>
    <t>The date on which the assessment item was presented to the learner.</t>
  </si>
  <si>
    <t>AssessmentItemResponseStartDate</t>
  </si>
  <si>
    <t>Assessment Item Response Start Time</t>
  </si>
  <si>
    <t>The time of day that the assessment item was presented to the learner.</t>
  </si>
  <si>
    <t>AssessmentItemResponseStartTime</t>
  </si>
  <si>
    <t>Assessment Item Rubric URL Reference</t>
  </si>
  <si>
    <t>The URL location where the rubric for scoring an item may be found.</t>
  </si>
  <si>
    <t>Changed element name from Assessment Rubric Reference. Definition updated.</t>
  </si>
  <si>
    <t>AssessmentItemRubricURLReference</t>
  </si>
  <si>
    <t>The score given to a person's response to an assessment item.</t>
  </si>
  <si>
    <t>School Readiness (added)</t>
  </si>
  <si>
    <t>Assessment Item Stem</t>
  </si>
  <si>
    <t>AssessmentItemStem</t>
  </si>
  <si>
    <t>Assessment Item Type</t>
  </si>
  <si>
    <t>The specific type of assessment item.</t>
  </si>
  <si>
    <t>AssessmentItemType</t>
  </si>
  <si>
    <t>Assessment Language</t>
  </si>
  <si>
    <t>The language in which the assessment form is designed to be delivered.</t>
  </si>
  <si>
    <t>See http://ceds.ed.gov/languageCodes.aspx</t>
  </si>
  <si>
    <t>AssessmentLanguage</t>
  </si>
  <si>
    <t>Assessment Level for Which Designed</t>
  </si>
  <si>
    <t>The typical grade or combination of grade-levels, developmental levels, or age-levels for which an assessment is designed.</t>
  </si>
  <si>
    <t>Definition updated.</t>
  </si>
  <si>
    <t>AssessmentLevelForWhichDesigned</t>
  </si>
  <si>
    <t>Numeric - up to four digits after decimal point</t>
  </si>
  <si>
    <t>Assessment Objective</t>
  </si>
  <si>
    <t>This is the objective that the assessment is measuring.</t>
  </si>
  <si>
    <t>AssessmentObjective</t>
  </si>
  <si>
    <t>Assessment Participant Session Platform Type</t>
  </si>
  <si>
    <t>The platform with which the assessment was delivered to the student during the assessment session.</t>
  </si>
  <si>
    <t>Updated name, definition, and code set.</t>
  </si>
  <si>
    <t>AssessmentParticipantSessionPlatformType</t>
  </si>
  <si>
    <t>Assessment Performance Level Identifier</t>
  </si>
  <si>
    <t>A unique number or alphanumeric code assigned to an assessment performance level.</t>
  </si>
  <si>
    <t>AssessmentPerformanceLevelIdentifier</t>
  </si>
  <si>
    <t>Assessment Performance Level Label</t>
  </si>
  <si>
    <t>A label representing the performance level appropriate for use on a report.</t>
  </si>
  <si>
    <t>Alphanumeric - 20 characters maximum</t>
  </si>
  <si>
    <t>Element name changed from Assessment Performance Level Short Name.</t>
  </si>
  <si>
    <t>AssessmentPerformanceLevelLabel</t>
  </si>
  <si>
    <t>Assessment Performance Level Lower Cut Score</t>
  </si>
  <si>
    <t>Lowest possible score for the performance level.</t>
  </si>
  <si>
    <t>Changed element name from Assessment Performance Level Minimum Cut Score.</t>
  </si>
  <si>
    <t>AssessmentPerformanceLevelLowerCutScore</t>
  </si>
  <si>
    <t>Assessment Performance Level Score Metric</t>
  </si>
  <si>
    <t>The metric or scale used for score reporting.</t>
  </si>
  <si>
    <t>AssessmentPerformanceLevelScoreMetric</t>
  </si>
  <si>
    <t>Assessment Performance Level Upper Cut Score</t>
  </si>
  <si>
    <t>Highest possible score for the performance level.</t>
  </si>
  <si>
    <t>Changed element name from Assessment Performance Level Maximum Cut Score.</t>
  </si>
  <si>
    <t>AssessmentPerformanceLevelUpperCutScore</t>
  </si>
  <si>
    <t>Assessment Purpose</t>
  </si>
  <si>
    <t>The reason for which an assessment is designed or delivered.</t>
  </si>
  <si>
    <t>Changed definition. Added to code set list.</t>
  </si>
  <si>
    <t>This element might have multiple occurrences associated with any one assessment.</t>
  </si>
  <si>
    <t>AssessmentPurpose</t>
  </si>
  <si>
    <t>YYYY-MM-DDTHH:MM:SS</t>
  </si>
  <si>
    <t>Assessment Registration Participation Indicator</t>
  </si>
  <si>
    <t>An indication of whether a student participated in an assessment.</t>
  </si>
  <si>
    <t>Changed name from Assessment Participation Indicator.</t>
  </si>
  <si>
    <t>AssessmentRegistrationParticipationIndicator</t>
  </si>
  <si>
    <t>Assessment Registration Reason Not Completing</t>
  </si>
  <si>
    <t>The primary reason a participant did not complete an assessment.</t>
  </si>
  <si>
    <t>Changed name from Assessment Reason for Not Completing. Changed definition and usage notes. Added options.</t>
  </si>
  <si>
    <t>This may apply to any learner, but is used particularly for reporting based on children with disabilities (IDEA).</t>
  </si>
  <si>
    <t>AssessmentRegistrationReasonNotCompleting</t>
  </si>
  <si>
    <t>The method that the instructor of the class uses to report the performance and achievement of all students. It may be a qualitative method such as individualized teacher comments or a quantitative method such as a letter or a numerical grade. In some cases, more than one type of reporting method may be used.</t>
  </si>
  <si>
    <t>An identifier assigned to a rubric.</t>
  </si>
  <si>
    <t>The name of the rubric that may be utilized for scoring an assessment - either machine or human.</t>
  </si>
  <si>
    <t>The specific method used to report the performance and achievement of the assessment. This is the metric that is being used to derive the scores.</t>
  </si>
  <si>
    <t>Removed</t>
  </si>
  <si>
    <t>Assessment Secure Indicator</t>
  </si>
  <si>
    <t>AssessmentSecureIndicator</t>
  </si>
  <si>
    <t>Assessment Session Actual End Date Time</t>
  </si>
  <si>
    <t>Date and time the assessment actually ended.</t>
  </si>
  <si>
    <t>When associated to an assessment session this is the actual end date and time. When associated to an individual taking an assessment, this is the actual date and time when the individual finished.</t>
  </si>
  <si>
    <t>AssessmentSessionActualEndDateTime</t>
  </si>
  <si>
    <t>Assessment Session Actual Start Date Time</t>
  </si>
  <si>
    <t>Date and time the assessment actually began.</t>
  </si>
  <si>
    <t>When associated to an assessment session this is the actual start date and time. When associated to an individual taking an assessment, this is the actual date and time when the individual started.</t>
  </si>
  <si>
    <t>AssessmentSessionActualStartDateTime</t>
  </si>
  <si>
    <t>Assessment Session Administrator Identifier</t>
  </si>
  <si>
    <t>The unique identifier of the person overseeing the administration of an assessment. This is typically at a district or school level or at an administrator at a testing facility.</t>
  </si>
  <si>
    <t>Alphanumeric - 50 characters maximum</t>
  </si>
  <si>
    <t>Element renamed: was Assessment Administrator Identifier.</t>
  </si>
  <si>
    <t>AssessmentSessionAdministratorIdentifier</t>
  </si>
  <si>
    <t>Assessment Session Location</t>
  </si>
  <si>
    <t>The description of the place where an assessment is administered.</t>
  </si>
  <si>
    <t>Alphanumeric - 45 characters maximum</t>
  </si>
  <si>
    <t>Changed element name: added Session.</t>
  </si>
  <si>
    <t>AssessmentSessionLocation</t>
  </si>
  <si>
    <t>Assessment Session Proctor Identifier</t>
  </si>
  <si>
    <t>The unique identifier of the person overseeing the assessment session in the setting.</t>
  </si>
  <si>
    <t>Changed element name and definition to add session.</t>
  </si>
  <si>
    <t>This could be the identifier for a teacher, a paraprofessional or individual at a testing site.</t>
  </si>
  <si>
    <t>AssessmentSessionProctorIdentifier</t>
  </si>
  <si>
    <t>Assessment Session Scheduled End Date Time</t>
  </si>
  <si>
    <t>Date and time the assessment is scheduled to end.</t>
  </si>
  <si>
    <t>AssessmentSessionScheduledEndDateTime</t>
  </si>
  <si>
    <t>Assessment Session Scheduled Start Date Time</t>
  </si>
  <si>
    <t>Date and time the assessment is scheduled to begin.</t>
  </si>
  <si>
    <t>AssessmentSessionScheduledStartDateTime</t>
  </si>
  <si>
    <t>Assessment Shared With Parents</t>
  </si>
  <si>
    <t>An indication of whether assessment results are shared with parents.</t>
  </si>
  <si>
    <t>AssessmentSharedWithParents</t>
  </si>
  <si>
    <t>Assessment Subtest Abbreviation</t>
  </si>
  <si>
    <t>The shortened name identifying the assessment for use in reference and/or reports.</t>
  </si>
  <si>
    <t>AssessmentSubtestAbbreviation</t>
  </si>
  <si>
    <t>Assessment Subtest Description</t>
  </si>
  <si>
    <t>The description of the subtest (e.g., vocabulary, measurement, or geometry).</t>
  </si>
  <si>
    <t>AssessmentSubtestDescription</t>
  </si>
  <si>
    <t>Assessment Subtest Identifier</t>
  </si>
  <si>
    <t>A unique number or alphanumeric code assigned to an assessment subtest.</t>
  </si>
  <si>
    <t>AssessmentSubtestIdentifier</t>
  </si>
  <si>
    <t>Assessment Subtest Optimal Value</t>
  </si>
  <si>
    <t>The optimal value for this measurement.</t>
  </si>
  <si>
    <t>Changed name from Assessment Score Scale Optimal Value.</t>
  </si>
  <si>
    <t>The Optimal Value may be the same as the Maximum Value, the Minimum Value, or something in between.</t>
  </si>
  <si>
    <t>AssessmentSubtestScaleOptimalValue</t>
  </si>
  <si>
    <t>Assessment Subtest Result Descriptive Feedback</t>
  </si>
  <si>
    <t>AssessmentSubtestResultDescriptiveFeedback</t>
  </si>
  <si>
    <t>Assessment Subtest Result Score Value</t>
  </si>
  <si>
    <t>Alphanumeric - 35 characters maximum</t>
  </si>
  <si>
    <t>Changed element name from Assessment Score Results. Modified definition.</t>
  </si>
  <si>
    <t>AssessmentSubtestResultScoreValue</t>
  </si>
  <si>
    <t>Assessment Subtest Rules</t>
  </si>
  <si>
    <t>A description of the rules to produce a student test/subtest score from for a grouping of student item scores.</t>
  </si>
  <si>
    <t>AssessmentSubtestRules</t>
  </si>
  <si>
    <t>Numeric - up to 2 digits after decimal place</t>
  </si>
  <si>
    <t>Assessment Subtest Title</t>
  </si>
  <si>
    <t>AssessmentSubtestTitle</t>
  </si>
  <si>
    <t>The name or title of the subtest.</t>
  </si>
  <si>
    <t>Changed name from Assessment Subtest Name.</t>
  </si>
  <si>
    <t>Assessment Subtest Version</t>
  </si>
  <si>
    <t>The version of the subtest that is included for the assessment.</t>
  </si>
  <si>
    <t>AssessmentSubtestVersion</t>
  </si>
  <si>
    <t>Assessment Title</t>
  </si>
  <si>
    <t>The title or name of the assessment.</t>
  </si>
  <si>
    <t>AssessmentTitle</t>
  </si>
  <si>
    <t>Assessment Type</t>
  </si>
  <si>
    <t>The category of an assessment based on format and content.</t>
  </si>
  <si>
    <t>Added items to option set.</t>
  </si>
  <si>
    <t>AssessmentType</t>
  </si>
  <si>
    <t>Assessment Type Administered to Children With Disabilities</t>
  </si>
  <si>
    <t>The types of assessments administered to children with disabilities.</t>
  </si>
  <si>
    <t>Additional options added.</t>
  </si>
  <si>
    <t>AssessmentTypeAdministeredToChildrenWithDisabilities</t>
  </si>
  <si>
    <t>Birthdate</t>
  </si>
  <si>
    <t>The year, month and day on which a person was born.</t>
  </si>
  <si>
    <t>K-12 -&gt; Migrant Student Data Exchange</t>
  </si>
  <si>
    <t>Black or African American</t>
  </si>
  <si>
    <t>A person having origins in any of the black racial groups of Africa.</t>
  </si>
  <si>
    <t>BlackOrAfricanAmerican</t>
  </si>
  <si>
    <t>Cardiopulmonary Resuscitation Certification Expiration Date</t>
  </si>
  <si>
    <t>The date an individual's cardiopulmonary resuscitation (CPR) training certification expires.</t>
  </si>
  <si>
    <t>CPR Certification Expiration Date</t>
  </si>
  <si>
    <t>CPRCertificationExpirationDate</t>
  </si>
  <si>
    <t>Child Development Associate Type</t>
  </si>
  <si>
    <t>Type of Child Development Associate credential as defined by options.</t>
  </si>
  <si>
    <t>CDA Type</t>
  </si>
  <si>
    <t>ChildDevelopmentAssociateType</t>
  </si>
  <si>
    <t>Child Identification System</t>
  </si>
  <si>
    <t>A coding scheme that is used for identification and record-keeping purposes by programs, schools, social services, or other agencies to refer to a child.</t>
  </si>
  <si>
    <t>ChildIdentificationSystem</t>
  </si>
  <si>
    <t>Child Identifier</t>
  </si>
  <si>
    <t>A unique number or alphanumeric code assigned to a child by a school, school system, a state, or other agency or entity.</t>
  </si>
  <si>
    <t>ChildIdentifier</t>
  </si>
  <si>
    <t>Child-to-Instructional Staff Ratio</t>
  </si>
  <si>
    <t>The number of children per instructional staff member.</t>
  </si>
  <si>
    <t>ChildToInstructionalStaffRatio</t>
  </si>
  <si>
    <t>Class Beginning Time</t>
  </si>
  <si>
    <t>An indication of the time of day the class begins.</t>
  </si>
  <si>
    <t>ClassBeginningTime</t>
  </si>
  <si>
    <t>Class Ending Time</t>
  </si>
  <si>
    <t>An indication of the time of day the class ends.</t>
  </si>
  <si>
    <t>HH:MM:Ss</t>
  </si>
  <si>
    <t>ClassEndingTime</t>
  </si>
  <si>
    <t>YYYY</t>
  </si>
  <si>
    <t>Continuing License Date</t>
  </si>
  <si>
    <t>The year, month and day on which a program or center received its continuing license.</t>
  </si>
  <si>
    <t>ContinuingLicenseDate</t>
  </si>
  <si>
    <t>Country Code</t>
  </si>
  <si>
    <t>The unique two character International Organization for Standardization (ISO) code for the country in which an address is located.</t>
  </si>
  <si>
    <t>CountryCode</t>
  </si>
  <si>
    <t>Course Credit Units</t>
  </si>
  <si>
    <t>The type of credit (unit, semester, or quarter) associated with the credit hours earned for the course.</t>
  </si>
  <si>
    <t>CourseCreditUnits</t>
  </si>
  <si>
    <t>Alphanumeric - 10 characters maximum</t>
  </si>
  <si>
    <t>Credential Expiration Date</t>
  </si>
  <si>
    <t>The year, month and day on which an active credential held by a person will expire.</t>
  </si>
  <si>
    <t>CredentialExpirationDate</t>
  </si>
  <si>
    <t>Credential Issuance Date</t>
  </si>
  <si>
    <t>The year, month and day on which an active credential was issued to a person.</t>
  </si>
  <si>
    <t>CredentialIssuanceDate</t>
  </si>
  <si>
    <t>Custodial Parent or Guardian Indicator</t>
  </si>
  <si>
    <t>An indication that a person has legal custody of a child.</t>
  </si>
  <si>
    <t>Early Learning -&gt; Parent/Guardian</t>
  </si>
  <si>
    <t>CustodialParentOrGuardianIndicator</t>
  </si>
  <si>
    <t>Days Available Per Week</t>
  </si>
  <si>
    <t>The number of days per week the site or classroom is open for children to attend.</t>
  </si>
  <si>
    <t>DaysAvailablePerWeek</t>
  </si>
  <si>
    <t>Degree or Certificate Conferring Date</t>
  </si>
  <si>
    <t>The year, month and day on which a person received a degree or certificate.</t>
  </si>
  <si>
    <t>DegreeOrCertificateConferringDate</t>
  </si>
  <si>
    <t>Degree or Certificate Title or Subject</t>
  </si>
  <si>
    <t>The name of the degree or certificate earned by a person. This includes honorary degrees conferred upon an individual.</t>
  </si>
  <si>
    <t>DegreeOrCertificateTitleOrSubject</t>
  </si>
  <si>
    <t>Degree or Certificate Type</t>
  </si>
  <si>
    <t>The type of degree or certificate earned by a person.</t>
  </si>
  <si>
    <t>Code set change: 01046 has been replaced by 73063 - Adult education certification, endorsement, or degree</t>
  </si>
  <si>
    <t>DegreeOrCertificateType</t>
  </si>
  <si>
    <t>Dental Insurance Coverage</t>
  </si>
  <si>
    <t>The nature of insurance covering an person's dental care.</t>
  </si>
  <si>
    <t>Early Learning -&gt; Program Entry</t>
  </si>
  <si>
    <t>DentalInsuranceCoverage</t>
  </si>
  <si>
    <t>Dental Screening Date</t>
  </si>
  <si>
    <t>The year, month and day of a dental screening</t>
  </si>
  <si>
    <t>DentalScreeningDate</t>
  </si>
  <si>
    <t>Dental Screening Status</t>
  </si>
  <si>
    <t>The condition of a person's mouth or oral cavity; more specifically the condition of the hard tissues (i.e., teeth and jaws) and the soft tissues (i.e., gums, tongue, lips, palate, mouth floor, and inner cheeks). Good oral health denotes the absence of clinically manifested disease or abnormalities of the oral cavity.</t>
  </si>
  <si>
    <t>Early Learning -&gt; Program Compliance</t>
  </si>
  <si>
    <t>Changed element name from Dental Screening.</t>
  </si>
  <si>
    <t>DentalScreeningStatus</t>
  </si>
  <si>
    <t>Developmental Evaluation Finding</t>
  </si>
  <si>
    <t>Child developmental disorder or disordered determined by procedure used by appropriate qualified personnel.</t>
  </si>
  <si>
    <t>DevelopmentalEvaluationFinding</t>
  </si>
  <si>
    <t>Differential Shift Pay Indicator</t>
  </si>
  <si>
    <t>An indication of whether staff receive differential shift pay.</t>
  </si>
  <si>
    <t>DifferentialShiftPayIndicator</t>
  </si>
  <si>
    <t>Diploma or Credential Award Date</t>
  </si>
  <si>
    <t>The month and year on which the diploma/credential is awarded to a student in recognition of his/her completion of the curricular requirements.</t>
  </si>
  <si>
    <t>YYYY-MM</t>
  </si>
  <si>
    <t>DiplomaOrCredentialAwardDate</t>
  </si>
  <si>
    <t>Early Childhood Credential</t>
  </si>
  <si>
    <t>The credential related to early childhood education or development held by a person.</t>
  </si>
  <si>
    <t>Code set modified.</t>
  </si>
  <si>
    <t>EarlyChildhoodCredential</t>
  </si>
  <si>
    <t>Staff has a degree in early childhood regardless of level.</t>
  </si>
  <si>
    <t>The site or setting in which early childhood care, education, and/or services are provided.</t>
  </si>
  <si>
    <t>The type of programs in which the child is enrolled.</t>
  </si>
  <si>
    <t>Early Childhood Program Type Offered</t>
  </si>
  <si>
    <t>The type(s) of early childhood programs offered.</t>
  </si>
  <si>
    <t>EarlyChildhoodProgramTypeOffered</t>
  </si>
  <si>
    <t>Early Intervention or Special Education Services Received</t>
  </si>
  <si>
    <t>The types of service, specially designed and at no cost to the parent/guardian, that adapts the curriculum, materials, or instruction for students identified as needing special education because of a disabling condition.</t>
  </si>
  <si>
    <t>EarlyInterventionOrSpecialEducationServicesReceived</t>
  </si>
  <si>
    <t>Early Intervention or Special Education Services Setting</t>
  </si>
  <si>
    <t>The setting in which a person receives services that adapt the curriculum, materials, or instruction for students identified as needing special education because of a disabling condition.</t>
  </si>
  <si>
    <t>EarlyInterventionOrSpecialEducationServicesSetting</t>
  </si>
  <si>
    <t>Early Learning Class Group Curriculum Type</t>
  </si>
  <si>
    <t>The type of curriculum used in an early learning classroom or group.</t>
  </si>
  <si>
    <t>EarlyLearningClassGroupCurriculumType</t>
  </si>
  <si>
    <t>Early Learning Class Group Identifier</t>
  </si>
  <si>
    <t>A unique number or alphanumeric code assigned by a school, school system, a state, or other agency or entity for a particular early learning class or group.</t>
  </si>
  <si>
    <t>EarlyLearningClassGroupIdentifier</t>
  </si>
  <si>
    <t>Early Learning Class Group Name</t>
  </si>
  <si>
    <t>Name of an early learning class or group.</t>
  </si>
  <si>
    <t>EarlyLearningClassGroupName</t>
  </si>
  <si>
    <t>Early Learning Core Knowledge Area</t>
  </si>
  <si>
    <t>A description of the core knowledge areas addressed by Early Learning professional development.</t>
  </si>
  <si>
    <t>EarlyLearningCoreKnowledgeArea</t>
  </si>
  <si>
    <t>The developmental domains related to early learning.</t>
  </si>
  <si>
    <t>Early Learning Group Size Standards Met</t>
  </si>
  <si>
    <t>An indication of whether a program meets NAEYC or NAFCC standards for infant group sizes.</t>
  </si>
  <si>
    <t>EarlyLearningGroupSizeStandardsMet</t>
  </si>
  <si>
    <t>Early Learning Program Annual Operating Weeks</t>
  </si>
  <si>
    <t>The number of operating weeks per year for an early learning program.</t>
  </si>
  <si>
    <t>Integer between 0 and 52.</t>
  </si>
  <si>
    <t>EarlyLearningProgramAnnualOperatingWeeks</t>
  </si>
  <si>
    <t>Early Learning Program License Revocation Status</t>
  </si>
  <si>
    <t>An indication of whether a program's license was revoked due to violations as determined by the state.</t>
  </si>
  <si>
    <t>EarlyLearningProgramLicenseRevocationStatus</t>
  </si>
  <si>
    <t>Early Learning Program License Suspension Status</t>
  </si>
  <si>
    <t>An indication of whether a program's license was suspended due to violations as determined by the state.</t>
  </si>
  <si>
    <t>EarlyLearningProgramLicenseSuspensionStatus</t>
  </si>
  <si>
    <t>Early Learning Program Licensing Status</t>
  </si>
  <si>
    <t>The current licensing status for an early learning program.</t>
  </si>
  <si>
    <t>EarlyLearningProgramLicensingStatus</t>
  </si>
  <si>
    <t>Early Learning Program Year</t>
  </si>
  <si>
    <t>The year the program is operating.</t>
  </si>
  <si>
    <t>EarlyLearningProgramYear</t>
  </si>
  <si>
    <t>Early Learning Staff Total College Credits Earned</t>
  </si>
  <si>
    <t>Total number of college credits earned, including all credits within a degree and outside a degree, regardless of whether they all are early childhood credits.</t>
  </si>
  <si>
    <t>EarlyLearningStaffTotalCollegeCreditsEarned</t>
  </si>
  <si>
    <t>Economic Research Service Rural-Urban Continuum Code</t>
  </si>
  <si>
    <t>Rural-Urban Continuum Codes form a classification scheme that distinguishes metropolitan (metro) counties by the population size of their metro area, and nonmetropolitan (nonmetro) counties by degree of urbanization and adjacency to a metro area or areas. The metro and nonmetro categories have been subdivided into three metro and six nonmetro groupings, resulting in a nine-part county codification. The codes allow researchers working with county data to break such data into finer residential groups beyond a simple metro-nonmetro dichotomy, particularly for the analysis of trends in nonmetro areas that may be related to degree of rurality and metro proximity.</t>
  </si>
  <si>
    <t>ERS Rural-Urban Continuum Code</t>
  </si>
  <si>
    <t>ERSRuralUrbanContinuumCode</t>
  </si>
  <si>
    <t>Education Staff Classification</t>
  </si>
  <si>
    <t>The titles of employment, official status, or rank of education staff.</t>
  </si>
  <si>
    <t>EducationStaffClassification</t>
  </si>
  <si>
    <t>Electronic Mail Address</t>
  </si>
  <si>
    <t>The numbers, letters, and symbols used to identify an electronic mail (e-mail) user within the network to which the person or organization belongs.</t>
  </si>
  <si>
    <t>Alphanumeric - 7 characters minimum, 128 characters maximum</t>
  </si>
  <si>
    <t>ElectronicMailAddress</t>
  </si>
  <si>
    <t>Electronic Mail Address Type</t>
  </si>
  <si>
    <t>The type of electronic mail (e-mail) address listed for a person or organization.</t>
  </si>
  <si>
    <t>ElectronicMailAddressType</t>
  </si>
  <si>
    <t>Employment End Date</t>
  </si>
  <si>
    <t>The year, month and day on which a person ended self-employment or employment with an organization or institution.</t>
  </si>
  <si>
    <t>EmploymentEndDate</t>
  </si>
  <si>
    <t>Employment Start Date</t>
  </si>
  <si>
    <t>The year, month and day on which a person began self-employment or employment with an organization or institution.</t>
  </si>
  <si>
    <t>EmploymentStartDate</t>
  </si>
  <si>
    <t>Employment Status</t>
  </si>
  <si>
    <t>EmploymentStatus</t>
  </si>
  <si>
    <t>Enrollment Date</t>
  </si>
  <si>
    <t>The year, month and day on which a person is considered officially enrolled in the program.</t>
  </si>
  <si>
    <t>EnrollmentDate</t>
  </si>
  <si>
    <t>The month, day, and year on which a person enters and begins to receive instructional services in a school, institution, program, or class-section during a given session.</t>
  </si>
  <si>
    <t>Exit Date</t>
  </si>
  <si>
    <t>The year, month and day on which the student officially withdrew or graduated, i.e. the date on which the student's enrollment ended.</t>
  </si>
  <si>
    <t>ExitDate</t>
  </si>
  <si>
    <t>Facility Licensing Status</t>
  </si>
  <si>
    <t>The status of the facility license.</t>
  </si>
  <si>
    <t>FacilityLicensingStatus</t>
  </si>
  <si>
    <t>Facility Profit Status</t>
  </si>
  <si>
    <t>An indication of the for-profit status of a facility.</t>
  </si>
  <si>
    <t>FacilityProfitStatus</t>
  </si>
  <si>
    <t>Family Identifier</t>
  </si>
  <si>
    <t>A unique number or alphanumeric code assigned to a family by a school, school system, a state, or other agency or entity.</t>
  </si>
  <si>
    <t>FamilyIdentifier</t>
  </si>
  <si>
    <t>Family Income</t>
  </si>
  <si>
    <t>Total income of family from all sources. Income includes money, wages or salary before deductions; net income from non-farm self-employment; net income from farm self-employment; regular payments from Social Security or railroad retirement; payments from unemployment compensation, strike benefits from union funds, workers’ compensation, veterans benefits (with the exception noted below), public assistance (including Temporary Assistance for Needy Families, Supplemental Security Income, Emergency Assistance money payments, and non-Federally funded General Assistance or General Relief money payments); training stipends; alimony, child support, and military family allotments or other regular support from an absent family member or someone not living in the household; private pensions, government employee pensions (including military retirement pay), and regular insurance or annuity payments; college or university scholarships, grants, fellowships, and assistantships; and dividends, interest, net rental income, net royalties, and periodic receipts from estates or trusts; and net gambling or lottery winnings.</t>
  </si>
  <si>
    <t>FamilyIncome</t>
  </si>
  <si>
    <t>First Aid Certification Expiration Date</t>
  </si>
  <si>
    <t>The date an individual's first aid training certification expires.</t>
  </si>
  <si>
    <t>FirstAidCertificationExpirationDate</t>
  </si>
  <si>
    <t>First Name</t>
  </si>
  <si>
    <t>The full legal first name given to a person at birth, baptism, or through legal change.</t>
  </si>
  <si>
    <t>Workforce Note: To collect data on workforce program participation, a data match will have to be negotiated between state agencies. The data match makes use of name, social security number, gender and ethnicity data.</t>
  </si>
  <si>
    <t>FirstName</t>
  </si>
  <si>
    <t>Foster Care Status</t>
  </si>
  <si>
    <t>An indication that the child is in foster care.</t>
  </si>
  <si>
    <t>FosterCareStatus</t>
  </si>
  <si>
    <t>Full-Time Employee Benefits</t>
  </si>
  <si>
    <t>The benefits offered by a program/facility/employer for full-time staff.</t>
  </si>
  <si>
    <t>FullTimeEmployeeBenefits</t>
  </si>
  <si>
    <t>Generation Code or Suffix</t>
  </si>
  <si>
    <t>An appendage, if any, used to denote a person's generation in his family (e.g., Jr., Sr., III).</t>
  </si>
  <si>
    <t>GenerationCodeOrSuffix</t>
  </si>
  <si>
    <t>Alphanumeric - 15 characters maximum</t>
  </si>
  <si>
    <t>Grade Level When Assessed</t>
  </si>
  <si>
    <t>GradeLevelWhenAssessed</t>
  </si>
  <si>
    <t>Hearing Screening Date</t>
  </si>
  <si>
    <t>The year, month and day of a hearing screening.</t>
  </si>
  <si>
    <t>HearingScreeningDate</t>
  </si>
  <si>
    <t>Hearing Screening Status</t>
  </si>
  <si>
    <t>Status of an examination used to measure a person's ability to perceive sounds.</t>
  </si>
  <si>
    <t>Changed element name from Hearing Screening. Modified definition.</t>
  </si>
  <si>
    <t>HearingScreeningStatus</t>
  </si>
  <si>
    <t>Higher Education Institution Accreditation Status</t>
  </si>
  <si>
    <t>An indication of the accreditation status of a higher education institution.</t>
  </si>
  <si>
    <t>HigherEducationInstitutionAccredidationStatus</t>
  </si>
  <si>
    <t>Highest Level of Education Completed</t>
  </si>
  <si>
    <t>The extent of formal instruction a person has received (e.g., the highest grade in school completed or its equivalent or the highest degree received).</t>
  </si>
  <si>
    <t>Code set change: 01046 - Adult basic education diploma replaced by 73063 - Adult education certification, endorsement, or degree</t>
  </si>
  <si>
    <t>HighestLevelOfEducationCompleted</t>
  </si>
  <si>
    <t>Hire Date</t>
  </si>
  <si>
    <t>The year, month and day on which a person was hired for a position, or consecutive positions within the same organization and job classification.</t>
  </si>
  <si>
    <t>This is the Hire Date beginning consecutive employment with the current employer in the same Professional-Educational Job Classification. A person may change positions within the same organization and job classification without triggering a new hire date. For example a teacher originally hire to teach 3rd grade may be reassigned to 4th grade. However, a change of job classifications, e.g. from teacher to principal, would trigger a new Hire Date.</t>
  </si>
  <si>
    <t>HireDate</t>
  </si>
  <si>
    <t>Hispanic or Latino Ethnicity</t>
  </si>
  <si>
    <t>An indication that the person traces his or her origin or descent to Mexico, Puerto Rico, Cuba, Central and South America, and other Spanish cultures, regardless of race.</t>
  </si>
  <si>
    <t>HispanicOrLatinoEthnicity</t>
  </si>
  <si>
    <t>Homelessness Status</t>
  </si>
  <si>
    <t>Children and youth who lack a fixed, regular, and adequate nighttime residence. Homeless children and youth include: 1) children and youth who are sharing the housing of other persons due to loss of housing, economic hardship, or a similar reason; are living in motels, hotels, trailer parks, or camping grounds due to the lack of alternative adequate accommodations; are living in emergency or transitional shelters; are abandoned in hospitals; or are awaiting foster care placemen; 2) children and youth who have a primary nighttime residence that is a public or private place not designed for or originally used as a regular sleeping accommodation for human beings; or 3) children and youths who are living in cars, parks, public spaces, abandoned buildings, substandard housing, bus or train stations, or similar settings. 4) migratory children who qualify as homeless because the children are living in circumstances described in the above. (See Section 103 of the McKinney Act for a more detailed description of this data element).</t>
  </si>
  <si>
    <t>HomelessnessStatus</t>
  </si>
  <si>
    <t>Hourly Wage</t>
  </si>
  <si>
    <t>Hourly wage associated with the employment position being reported.</t>
  </si>
  <si>
    <t>HourlyWage</t>
  </si>
  <si>
    <t>Hours Available Per Day</t>
  </si>
  <si>
    <t>The number of hours per day the site or classroom is open for children to attend.</t>
  </si>
  <si>
    <t>HoursAvailablePerDay</t>
  </si>
  <si>
    <t>Hours Worked Per Week</t>
  </si>
  <si>
    <t>The number of hours worked per week in employment.</t>
  </si>
  <si>
    <t>HoursWorkedPerWeek</t>
  </si>
  <si>
    <t>IDEA Educational Environment for Early Childhood</t>
  </si>
  <si>
    <t>The program in which children ages 3 through 5 attend and in which these children receive special education and related services.</t>
  </si>
  <si>
    <t>IDEAEducationalEnvironmentForEarlyChildhood</t>
  </si>
  <si>
    <t>Immunization Date</t>
  </si>
  <si>
    <t>The year, month and day of an immunization.</t>
  </si>
  <si>
    <t>ImmunizationDate</t>
  </si>
  <si>
    <t>Income Calculation Method</t>
  </si>
  <si>
    <t>The calculation method used by a program to determine total family income.</t>
  </si>
  <si>
    <t>IncomeCalculationMethod</t>
  </si>
  <si>
    <t>Individualized Program Type</t>
  </si>
  <si>
    <t>A designation of the type of program developed for a student.</t>
  </si>
  <si>
    <t>IndividualizedProgramType</t>
  </si>
  <si>
    <t>Initial License Date</t>
  </si>
  <si>
    <t>The year, month and day on which a program or center received its initial license.</t>
  </si>
  <si>
    <t>InitialLicenseDate</t>
  </si>
  <si>
    <t>Institution Telephone Number Type</t>
  </si>
  <si>
    <t>The type of communication number listed for an organization.</t>
  </si>
  <si>
    <t>InstitutionTelephoneNumberType</t>
  </si>
  <si>
    <t>Insurance Coverage</t>
  </si>
  <si>
    <t>The nature of insurance covering an person's hospitalization and other health or medical care.</t>
  </si>
  <si>
    <t>InsuranceCoverage</t>
  </si>
  <si>
    <t>Language Code</t>
  </si>
  <si>
    <t>The code for the specific language or dialect that a person uses to communicate.</t>
  </si>
  <si>
    <t>LanguageCode</t>
  </si>
  <si>
    <t>Language Type</t>
  </si>
  <si>
    <t>An indication of the function and context in which a person uses a language to communicate.</t>
  </si>
  <si>
    <t>LanguageType</t>
  </si>
  <si>
    <t>Last or Surname</t>
  </si>
  <si>
    <t>The full legal last name borne in common by members of a family.</t>
  </si>
  <si>
    <t>Last Name</t>
  </si>
  <si>
    <t>LastOrSurname</t>
  </si>
  <si>
    <t>(Note: CEDS uses ISO 639.2 for language code/option sets. See http://www.iso.org/iso/iso_catalogue/catalogue_tc/catalogue_detail.htm?csnumber=4767).</t>
  </si>
  <si>
    <t>Numeric - up to two digits after decimal place</t>
  </si>
  <si>
    <t>The name of individual credited with the creation of the resource.</t>
  </si>
  <si>
    <t>Learning Resource Date Created</t>
  </si>
  <si>
    <t>The date on which the resource was created.</t>
  </si>
  <si>
    <t>LearningResourceDateCreated</t>
  </si>
  <si>
    <t>Learning Resource Educational Use</t>
  </si>
  <si>
    <t>The purpose of the work in the context of education.</t>
  </si>
  <si>
    <t>LearningResourceEducationalUse</t>
  </si>
  <si>
    <t>Learning Resource Intended End User Role</t>
  </si>
  <si>
    <t>LearningResourceIntendedEndUserRole</t>
  </si>
  <si>
    <t>Learning Resource Interactivity Type</t>
  </si>
  <si>
    <t>The predominate mode of learning supported by the learning resource. Acceptable values are active, expositive, or mixed.</t>
  </si>
  <si>
    <t>LearningResourceInteractivityType</t>
  </si>
  <si>
    <t>Learning Resource Is Based On URL</t>
  </si>
  <si>
    <t>A resource that was used in the creation of this resource. This term can be repeated for multiple sources.</t>
  </si>
  <si>
    <t>Ex: “http://example.com/great-multiplication-intro.html“</t>
  </si>
  <si>
    <t>LearningResourceIsBasedOnURL</t>
  </si>
  <si>
    <t>Learning Resource Language</t>
  </si>
  <si>
    <t>The primary language of the resource.</t>
  </si>
  <si>
    <t>LearningResourceLanguage</t>
  </si>
  <si>
    <t>Learning Resource Media Type</t>
  </si>
  <si>
    <t>The type of media which is being described.</t>
  </si>
  <si>
    <t>LearningResourceMediaType</t>
  </si>
  <si>
    <t>Learning Resource Minutes Required</t>
  </si>
  <si>
    <t>The approximate or typical time it takes to work with or through this learning resource for the typical intended target audience.</t>
  </si>
  <si>
    <t>LearningResourceMinutesRequired</t>
  </si>
  <si>
    <t>The title of the resource.</t>
  </si>
  <si>
    <t>Learning Resource Publisher Name</t>
  </si>
  <si>
    <t>The name of the organization credited with publishing the resource.</t>
  </si>
  <si>
    <t>LearningResourcePublisherName</t>
  </si>
  <si>
    <t>Learning Resource Subject Code</t>
  </si>
  <si>
    <t>The code used to identify the organization of subject matter and related learning experiences addressed by the learning resource.</t>
  </si>
  <si>
    <t>Whenever applicable use: "SCED" - School Codes for the Exchange of Data (SCED) two digit subject codes</t>
  </si>
  <si>
    <t>LearningResourceSubjectCode</t>
  </si>
  <si>
    <t>Learning Resource Subject Code System</t>
  </si>
  <si>
    <t>The system that is used to identify the organization of subject matter and related learning experiences addressed by the learning resource.</t>
  </si>
  <si>
    <t>Whenever applicable use: "SCED" - School Codes for the Exchange of Data (SCED) subject</t>
  </si>
  <si>
    <t>LearningResourceSubjectCodeSystem</t>
  </si>
  <si>
    <t>Learning Resource Subject Name</t>
  </si>
  <si>
    <t>The descriptive name for the subject of the content for the learning resource.</t>
  </si>
  <si>
    <t>LearningResourceSubjectName</t>
  </si>
  <si>
    <t>Learning Resource Text Complexity System</t>
  </si>
  <si>
    <t>The scaling system used to specify the text complexity of an Learning Resource</t>
  </si>
  <si>
    <t>LearningResourceTextComplexitySystem</t>
  </si>
  <si>
    <t>Learning Resource Text Complexity Value</t>
  </si>
  <si>
    <t>The complexity of the text using the scaling system defined by Text Complexity System, e.g. Lexile(tm).</t>
  </si>
  <si>
    <t>LearningResourceTextComplexityValue</t>
  </si>
  <si>
    <t>Learning Resource Type</t>
  </si>
  <si>
    <t>The predominate type or kind characterizing the learning resource.</t>
  </si>
  <si>
    <t>LearningResourceType</t>
  </si>
  <si>
    <t>Learning Resource Typical Age Range Maximum</t>
  </si>
  <si>
    <t>The maximum for the typical range of ages of the content’s intended end user.</t>
  </si>
  <si>
    <t>LearningResourceTypicalAgeRangeMaximum</t>
  </si>
  <si>
    <t>Learning Resource Typical Age Range Minimum</t>
  </si>
  <si>
    <t>The minimum for the typical range of ages of the content’s intended end user.</t>
  </si>
  <si>
    <t>LearningResourceTypicalAgeRangeMinimum</t>
  </si>
  <si>
    <t>Learning Resource URL</t>
  </si>
  <si>
    <t>The Uniform Resource Locator where the resource may be accessed, or a proxy for the resource, such as an information page for a commercially available resource.</t>
  </si>
  <si>
    <t>LearningResourceURL</t>
  </si>
  <si>
    <t>Learning Resource Use Rights URL</t>
  </si>
  <si>
    <t>The URL where the owner specifies permissions for using the resource.</t>
  </si>
  <si>
    <t>Ex: “http://creativecommons.org/licenses/by/3.0/“</t>
  </si>
  <si>
    <t>LearningResourceUseRightsURL</t>
  </si>
  <si>
    <t>Learning Standard Document Creator</t>
  </si>
  <si>
    <t>Alphanumeric - 120 characters maximum</t>
  </si>
  <si>
    <t>LearningStandardDocumentCreator</t>
  </si>
  <si>
    <t>Learning Standard Document Description</t>
  </si>
  <si>
    <t>A textual description of the scope and contents of the Learning Standards Document.</t>
  </si>
  <si>
    <t>LearningStandardDocumentDescription</t>
  </si>
  <si>
    <t>An unambiguous reference to the standards document using a network-resolvable URI.</t>
  </si>
  <si>
    <t>Learning Standard Document Jurisdiction</t>
  </si>
  <si>
    <t>A legal, quasi-legal, organizational or institutional domain of the entity mandating the use of the statement--e.g., California.</t>
  </si>
  <si>
    <t>LearningStandardDocumentJurisdiction</t>
  </si>
  <si>
    <t>Learning Standard Document Publication Status</t>
  </si>
  <si>
    <t>The publication status of the document.</t>
  </si>
  <si>
    <t>LearningStandardDocumentPublicationStatus</t>
  </si>
  <si>
    <t>Learning Standard Document Subject</t>
  </si>
  <si>
    <t>The topic or academic subject of the Learning Standard Document.</t>
  </si>
  <si>
    <t>LearningStandardDocumentSubject</t>
  </si>
  <si>
    <t>Learning Standard Document Title</t>
  </si>
  <si>
    <t>The name of the standards document.</t>
  </si>
  <si>
    <t>LearningStandardDocumentTitle</t>
  </si>
  <si>
    <t>Learning Standard Document Valid End Date</t>
  </si>
  <si>
    <t>The year, month and day the standards document was deprecated/replaced by the jurisdiction in which it was intended to apply.</t>
  </si>
  <si>
    <t>LearningStandardDocumentValidEndDate</t>
  </si>
  <si>
    <t>Learning Standard Document Valid Start Date</t>
  </si>
  <si>
    <t>The year, month and day the standards document was adopted by the jurisdiction in which it was intended to apply.</t>
  </si>
  <si>
    <t>LearningStandardDocumentValidStartDate</t>
  </si>
  <si>
    <t>Learning Standard Document Version</t>
  </si>
  <si>
    <t>Defines the revision of the document as a version number or date.</t>
  </si>
  <si>
    <t>LearningStandardDocumentVersion</t>
  </si>
  <si>
    <t>Learning Standard Item Code</t>
  </si>
  <si>
    <t>Minor definition change to support CCSS identifiers (same concept).</t>
  </si>
  <si>
    <t>Competency Item Code</t>
  </si>
  <si>
    <t>LearningStandardItemCode</t>
  </si>
  <si>
    <t>Learning Standard Item Identifier</t>
  </si>
  <si>
    <t>The globally unique identifier (GUID) issued by the publisher of the competency framework that uniquely identifies the item in the hierarchy of learning standard items using a RFC 4122 compliant 32-character hexadecimal string, such as 21EC2020-3AEA-1069-A2DD-08002B30309D.</t>
  </si>
  <si>
    <t>Definition change to support CCSS identifiers (separate URI into GUID + URL).</t>
  </si>
  <si>
    <t>Competency Item Identifier</t>
  </si>
  <si>
    <t>LearningStandardItemIdentifier</t>
  </si>
  <si>
    <t>Alphanumeric - 36 characters</t>
  </si>
  <si>
    <t>Learning Standard Item Prerequisite Identifier</t>
  </si>
  <si>
    <t>The unique identifier of a prerequisite Learning Standard Item, a competency needed prior to learning this one. (Some items may have no prerequisites others may have one or more prerequisites. This should only be used to represent the immediate predecessors in a competency-based pathway, i.e. not prerequisites of prerequisites.)</t>
  </si>
  <si>
    <t>LearningStandardItemPrerequisiteIdentifier</t>
  </si>
  <si>
    <t>Learning Standard Item Statement</t>
  </si>
  <si>
    <t>The text of the statement. The textual content that either describes a specific competency or describes a less granular group of competencies within the taxonomy of the standards document.</t>
  </si>
  <si>
    <t>Definition changed.</t>
  </si>
  <si>
    <t>Note: This element is designed to support statements from various learning standards frameworks. The Head Start Child Outcomes Framework includes statements for Domains, Elements, and Indicators. Examples from the K-12 Common Core State Standards are the domain: “Geometry", the cluster: “Understand and apply the Pythagorean Theorem,” and standard: “Apply the Pythagorean Theorem to determine unknown side lengths in right triangles in real-world and mathematical problems in two and three dimensions.”</t>
  </si>
  <si>
    <t>Competency Item Statement</t>
  </si>
  <si>
    <t>LearningStandardItemStatement</t>
  </si>
  <si>
    <t>Learning Standard Item Type</t>
  </si>
  <si>
    <t>The textual label identifying the class of the statement as designated by the promulgating body—e.g., "Standard," "Benchmark," "Strand," or "Topic." or "Level 1, Level 2,..."</t>
  </si>
  <si>
    <t>Competency Item Type</t>
  </si>
  <si>
    <t>LearningStandardItemType</t>
  </si>
  <si>
    <t>Level of Specialization in Early Learning</t>
  </si>
  <si>
    <t>The extent to which a person concentrates upon a particular subject matter area during his or her period of study at an educational institution.</t>
  </si>
  <si>
    <t>LevelOfSpecializationInEarlyLearning</t>
  </si>
  <si>
    <t>License Exempt</t>
  </si>
  <si>
    <t>The program or center is legally exempt from licensing.</t>
  </si>
  <si>
    <t>LicenseExempt</t>
  </si>
  <si>
    <t>Middle Name</t>
  </si>
  <si>
    <t>A full legal middle name given to a person at birth, baptism, or through legal change.</t>
  </si>
  <si>
    <t>MiddleName</t>
  </si>
  <si>
    <t>Name of Institution</t>
  </si>
  <si>
    <t>The full legally accepted name of the institution.</t>
  </si>
  <si>
    <t>NameOfInstitution</t>
  </si>
  <si>
    <t>Name of Professional Credential or License</t>
  </si>
  <si>
    <t>The name of the license/credential awarded by a given profession.</t>
  </si>
  <si>
    <t>NameOfProfessionalCredentialLicense</t>
  </si>
  <si>
    <t>Native Hawaiian or Other Pacific Islander</t>
  </si>
  <si>
    <t>A person having origins in any of the original peoples of Hawaii, Guam, Samoa, or other Pacific Islands.</t>
  </si>
  <si>
    <t>NativeHawaiianOrOtherPacificIslander</t>
  </si>
  <si>
    <t>Number of Business-related Postsecondary Credit Hours</t>
  </si>
  <si>
    <t>The number of college course credit hours an individual has successfully completed that are related to business.</t>
  </si>
  <si>
    <t>NumberOfBusiness-relatedPostsecondaryCreditHours</t>
  </si>
  <si>
    <t>Number of Classrooms</t>
  </si>
  <si>
    <t>The total number of classrooms for a program, facility, location, or other educational environment.</t>
  </si>
  <si>
    <t>NumberOfClassrooms</t>
  </si>
  <si>
    <t>Number of Credits Earned</t>
  </si>
  <si>
    <t>The number of credits a student earned for completing a given course.</t>
  </si>
  <si>
    <t>NumberOfCreditsEarned</t>
  </si>
  <si>
    <t>Number of Days in Attendance</t>
  </si>
  <si>
    <t>The number of days a person is present when school is in session during a given reporting period.</t>
  </si>
  <si>
    <t>NumberOfDaysInAttendance</t>
  </si>
  <si>
    <t>Number of Early Learning Program Monitoring Visits</t>
  </si>
  <si>
    <t>Total number of monitoring visits the program received in the past year.</t>
  </si>
  <si>
    <t>NumberOfEarlyLearningProgramMonitoringVisits</t>
  </si>
  <si>
    <t>Number of People in Family</t>
  </si>
  <si>
    <t>Total number of persons in immediate family. Family means for the purposes of the regulations in this part all persons: (i) Living in the same household who are: (A) Supported by the income of the parent(s) or guardian(s) of the child enrolling or participating in the program; or (B) Related to the child by blood, marriage, or adoption; or (ii) Related to the child enrolling or participating in the program as parents or siblings, by blood, marriage, or adoption.</t>
  </si>
  <si>
    <t>NumberOfPeopleInFamily</t>
  </si>
  <si>
    <t>Number of People in Household</t>
  </si>
  <si>
    <t>Total number of persons residing in the same household.</t>
  </si>
  <si>
    <t>NumberOfPeopleInHousehold</t>
  </si>
  <si>
    <t>Number of Quality Rating and Improvement System Levels</t>
  </si>
  <si>
    <t>Number of quality levels in the Quality Rating and Improvement System (QRIS).</t>
  </si>
  <si>
    <t>Number of QRIS Levels</t>
  </si>
  <si>
    <t>NumberOfQRISLevels</t>
  </si>
  <si>
    <t>Number of School-age Education Postsecondary Credit Hours</t>
  </si>
  <si>
    <t>The number of college course credit hours an individual has successfully completed that are related to K-12 education, parks and recreation, and juvenile justice.</t>
  </si>
  <si>
    <t>NumberOfSchool-ageEducationPostsecondaryCreditHours</t>
  </si>
  <si>
    <t>Operation Date</t>
  </si>
  <si>
    <t>The year, month and day on which a program or center began operation.</t>
  </si>
  <si>
    <t>OperationDate</t>
  </si>
  <si>
    <t>Organization Identification System</t>
  </si>
  <si>
    <t>A coding scheme that is used for identification and record-keeping purposes by schools, social services, or other agencies to refer to an organization.</t>
  </si>
  <si>
    <t>OrganizationIdentificationSystem</t>
  </si>
  <si>
    <t>Organization Identifier</t>
  </si>
  <si>
    <t>A unique number or alphanumeric code assigned to an organization by a school, school system, a state, or other agency or entity.</t>
  </si>
  <si>
    <t>OrganizationIdentifier</t>
  </si>
  <si>
    <t>Organization Name</t>
  </si>
  <si>
    <t>The name of a non-person entity such as an organization, institution, agency or business.</t>
  </si>
  <si>
    <t>OrganizationName</t>
  </si>
  <si>
    <t>Other Name</t>
  </si>
  <si>
    <t>Previous, alternate or other names or aliases associated with the person.</t>
  </si>
  <si>
    <t>OtherName</t>
  </si>
  <si>
    <t>Other Name Type</t>
  </si>
  <si>
    <t>The types of previous, alternate or other names for a person.</t>
  </si>
  <si>
    <t>OtherNameType</t>
  </si>
  <si>
    <t>Parent Communication Method</t>
  </si>
  <si>
    <t>The types of communication methods with parents.</t>
  </si>
  <si>
    <t>ParentCommunicationMethod</t>
  </si>
  <si>
    <t>Part-Time Employee Benefits</t>
  </si>
  <si>
    <t>The benefits offered by a program/facility/employer for part-time staff.</t>
  </si>
  <si>
    <t>PartTimeEmployeeBenefits</t>
  </si>
  <si>
    <t>Participation in School Food Service Programs</t>
  </si>
  <si>
    <t>An indication of a student's participation in free, reduced price, full price breakfast, lunch, snack, supper, and milk programs.</t>
  </si>
  <si>
    <t>ParticipationInSchoolFoodServicePrograms</t>
  </si>
  <si>
    <t>Person Relationship to Learner Type</t>
  </si>
  <si>
    <t>The nature of the person's relationship to a learner. The learner may be an Early Learning Child, K12 Student, Postsecondary Student, or an adult learner in a workforce education program.</t>
  </si>
  <si>
    <t>PersonRelationshipToLearnerType</t>
  </si>
  <si>
    <t>Personal Information Verification</t>
  </si>
  <si>
    <t>The evidence by which a persons name, address, date of birth, etc. is confirmed.</t>
  </si>
  <si>
    <t>PersonalInformationVerification</t>
  </si>
  <si>
    <t>Personal Title or Prefix</t>
  </si>
  <si>
    <t>An appellation, if any, used to denote rank, placement, or status (e.g., Mr., Ms., Reverend, Sister, Dr., Colonel).</t>
  </si>
  <si>
    <t>Prefix</t>
  </si>
  <si>
    <t>PersonalTitleOrPrefix</t>
  </si>
  <si>
    <t>Personnel Policy Type</t>
  </si>
  <si>
    <t>Policies related to personnel in the organization.</t>
  </si>
  <si>
    <t>PersonnelPolicyType</t>
  </si>
  <si>
    <t>The results of a pre-test in academic subjects.</t>
  </si>
  <si>
    <t>Primary Disability Type</t>
  </si>
  <si>
    <t>The major or overriding disability condition that best describes a person's impairment.</t>
  </si>
  <si>
    <t>PrimaryDisabilityType</t>
  </si>
  <si>
    <t>Primary Telephone Number Indicator</t>
  </si>
  <si>
    <t>An indication that the telephone number should be used as the principal number for a person or organization.</t>
  </si>
  <si>
    <t>PrimaryTelephoneNumberIndicator</t>
  </si>
  <si>
    <t>Prior Early Childhood Experience</t>
  </si>
  <si>
    <t>Type(s) of prior experience (if any) in an early childhood program.</t>
  </si>
  <si>
    <t>PriorEarlyChildhoodExperience</t>
  </si>
  <si>
    <t>Professional Development Financial Support Type</t>
  </si>
  <si>
    <t>The type of financial assistance received in support of non-credit professional development activities.</t>
  </si>
  <si>
    <t>ProfessionalDevelopmentFinancialSupportType</t>
  </si>
  <si>
    <t>Professional Development Scholarship Status</t>
  </si>
  <si>
    <t>An indication of whether a scholarship was received for the person to participate in the professional development.</t>
  </si>
  <si>
    <t>ProfessionalDevelopmentScholarshipStatus</t>
  </si>
  <si>
    <t>Professional Development Training Identifier</t>
  </si>
  <si>
    <t>A unique number or alphanumeric code assigned to an training event as assigned by the organization offering the training.</t>
  </si>
  <si>
    <t>ProfessionalDevelopmentTrainingIdentifier</t>
  </si>
  <si>
    <t>Professional Development Training Title</t>
  </si>
  <si>
    <t>The title of the training event or series of events.</t>
  </si>
  <si>
    <t>ProfessionalDevelopmentTrainingTitle</t>
  </si>
  <si>
    <t>Proficiency Status</t>
  </si>
  <si>
    <t>An indication of whether a student's scores were proficient.</t>
  </si>
  <si>
    <t>ProficiencyStatus</t>
  </si>
  <si>
    <t>Program Collects Parental Feedback</t>
  </si>
  <si>
    <t>An indication of whether the program collects feedback from parents that informs program content and/or administration.</t>
  </si>
  <si>
    <t>ProgramCollectsParentalFeedback</t>
  </si>
  <si>
    <t>Category under which the person is eligible for an early childhood program or service.</t>
  </si>
  <si>
    <t>Program Follows Salary Scale</t>
  </si>
  <si>
    <t>An indication of whether a program has a salary scale that is followed for practitioners</t>
  </si>
  <si>
    <t>ProgramFollowsSalaryScale</t>
  </si>
  <si>
    <t>Program Heath Safety Checklist Use Status</t>
  </si>
  <si>
    <t>An indication of whether a program uses a health or safety checklist or documentation.</t>
  </si>
  <si>
    <t>ProgramHeathSafetyChecklistUseStatus</t>
  </si>
  <si>
    <t>Nature of early childhood program, class or group in which a person is enrolled.</t>
  </si>
  <si>
    <t>Program Participation Exit Date</t>
  </si>
  <si>
    <t>The year, month and day on which the person ceased to participate in a program.</t>
  </si>
  <si>
    <t>ProgramParticipationExitDate</t>
  </si>
  <si>
    <t>Program Participation Start Date</t>
  </si>
  <si>
    <t>The year, month and day on which the person began to participate in a program.</t>
  </si>
  <si>
    <t>ProgramParticipationStartDate</t>
  </si>
  <si>
    <t>Program Provides Parent Education</t>
  </si>
  <si>
    <t>An indication of whether the program provides parent training/education/workshops.</t>
  </si>
  <si>
    <t>ProgramProvidesParentEducation</t>
  </si>
  <si>
    <t>Program Provides Parent Involvement Opportunity</t>
  </si>
  <si>
    <t>An indication of whether the program provides opportunities to parents to be involved with their children's activities.</t>
  </si>
  <si>
    <t>ProgramProvidesParentInvolvementOpportunity</t>
  </si>
  <si>
    <t>Program Provides Translated Materials</t>
  </si>
  <si>
    <t>An indication of whether a program translates written materials into the individual's home or parent's language.</t>
  </si>
  <si>
    <t>ProgramProvidesTranslatedMaterials</t>
  </si>
  <si>
    <t>Program Provides Written Handbook</t>
  </si>
  <si>
    <t>An indication of whether the program provides each parent with a written handbook.</t>
  </si>
  <si>
    <t>ProgramProvidesWrittenHandbook</t>
  </si>
  <si>
    <t>Program Type</t>
  </si>
  <si>
    <t>The system outlining instructional or non-instructional activities and procedures designed to accomplish a predetermined educational objective or set of objectives or to provide support services to person and/or the community.</t>
  </si>
  <si>
    <t>Option set updated to include addition adult education options.</t>
  </si>
  <si>
    <t>ProgramType</t>
  </si>
  <si>
    <t>Proof of Residency</t>
  </si>
  <si>
    <t>An accepted form of proof of residency in the district/county/other locality.</t>
  </si>
  <si>
    <t>ProofOfResidency</t>
  </si>
  <si>
    <t>Quality Rating and Improvement System Award Date</t>
  </si>
  <si>
    <t>Date Quality Rating and Improvement System score, level or rating was awarded.</t>
  </si>
  <si>
    <t>QRIS Award Date</t>
  </si>
  <si>
    <t>QRISAwardDate</t>
  </si>
  <si>
    <t>Quality Rating and Improvement System Expiration Date</t>
  </si>
  <si>
    <t>Date Quality Rating and Improvement System score, level or rating expires.</t>
  </si>
  <si>
    <t>QRIS Expiration Date</t>
  </si>
  <si>
    <t>QRISExpirationDate</t>
  </si>
  <si>
    <t>Quality Rating and Improvement System Participation</t>
  </si>
  <si>
    <t>Program site participates in a Quality Rating and Improvement System (QRIS).</t>
  </si>
  <si>
    <t>Early Learning -&gt; Quality</t>
  </si>
  <si>
    <t>QRIS Participation</t>
  </si>
  <si>
    <t>QRISParticipation</t>
  </si>
  <si>
    <t>Quality Rating and Improvement System Score</t>
  </si>
  <si>
    <t>The score, rating or level received by a program for its Quality Rating and Improvement System (QRIS).</t>
  </si>
  <si>
    <t>QRIS Score</t>
  </si>
  <si>
    <t>QRISScore</t>
  </si>
  <si>
    <t>Required Immunization</t>
  </si>
  <si>
    <t>An indication that an immunization is specifically required by an organization or governing body.</t>
  </si>
  <si>
    <t>RequiredImmunization</t>
  </si>
  <si>
    <t>Required Training Clock Hours</t>
  </si>
  <si>
    <t>Number of clock hours of training required for providers to meet requirements of the state.</t>
  </si>
  <si>
    <t>RequiredTrainingClockHours</t>
  </si>
  <si>
    <t>The status of the response for a given item.</t>
  </si>
  <si>
    <t>Responsible Organization Name</t>
  </si>
  <si>
    <t>The name of a non-person entity such as an organization, institution, agency or business responsible for the institution/site.</t>
  </si>
  <si>
    <t>ResponsibleOrganizationName</t>
  </si>
  <si>
    <t>Serves Children with Special Needs</t>
  </si>
  <si>
    <t>An indication of whether a class or group serves children with special needs.</t>
  </si>
  <si>
    <t>ServesChildrenWithSpecialNeeds</t>
  </si>
  <si>
    <t>Service Entry Date</t>
  </si>
  <si>
    <t>ServiceEntryDate</t>
  </si>
  <si>
    <t>Service Exit Date</t>
  </si>
  <si>
    <t>The year, month and day on which a person stops receiving early intervention or special education services.</t>
  </si>
  <si>
    <t>ServiceExitDate</t>
  </si>
  <si>
    <t>Session End Time</t>
  </si>
  <si>
    <t>Time at which the organization concludes the session</t>
  </si>
  <si>
    <t>SessionEndTime</t>
  </si>
  <si>
    <t>Session Start Time</t>
  </si>
  <si>
    <t>Time at which the organization begins the session.</t>
  </si>
  <si>
    <t>SessionStartTime</t>
  </si>
  <si>
    <t>Sex</t>
  </si>
  <si>
    <t>The concept describing the biological traits that distinguish the males and females of a species.</t>
  </si>
  <si>
    <t>Postsecondary: As defined in IPEDS</t>
  </si>
  <si>
    <t>Site Name</t>
  </si>
  <si>
    <t>The full, legally accepted name of the institution at the site level.</t>
  </si>
  <si>
    <t>SiteName</t>
  </si>
  <si>
    <t>Social Security Number</t>
  </si>
  <si>
    <t>The nine-digit number of identification assigned to the person by the Social Security Administration.</t>
  </si>
  <si>
    <t>Alphanumeric - 9 digits</t>
  </si>
  <si>
    <t>Workforce Notes: The most complete data source and most often used is the Unemployment Insurance Wage Record system in states. Data contained in the wage record are built around quarterly employer payroll information from each person in their employ. The common element that identifies each employee is the person's social security number. Another identifier typically included is the first three digits of the person's last name. States that have attempted to use the latter have found it to be unreliable for matching purposes. Also, to collect data on workforce program participation, a data match will have to be negotiated between state agencies. The workforce data elements collected for workforce programs include many of the same elements defined for K12 students and postsecondary students, including gender and ethnicity. At a minimum, reliable matches can be obtained through the use of names and social security numbers.</t>
  </si>
  <si>
    <t>SSN</t>
  </si>
  <si>
    <t>SocialSecurityNumber</t>
  </si>
  <si>
    <t>Source of Family Income</t>
  </si>
  <si>
    <t>Sources of total family income.</t>
  </si>
  <si>
    <t>SourceOfFamilyIncome</t>
  </si>
  <si>
    <t>Staff Education Entry Date</t>
  </si>
  <si>
    <t>StaffEducationEntryDate</t>
  </si>
  <si>
    <t>Staff Education Withdrawal Date</t>
  </si>
  <si>
    <t>StaffEducationWithdrawalDate</t>
  </si>
  <si>
    <t>Staff Member Identification System</t>
  </si>
  <si>
    <t>A coding scheme that is used for identification and record-keeping purposes by schools, social services, registry, or other agencies to refer to a staff member.</t>
  </si>
  <si>
    <t>Changed name from Identification System for Staff Member. Updated definition; added registry to examples of types of identifiers.</t>
  </si>
  <si>
    <t>StaffMemberIdentificationSystem</t>
  </si>
  <si>
    <t>Staff Member Identifier</t>
  </si>
  <si>
    <t>A unique number or alphanumeric code assigned to a staff member by a school, school system, a state, registry, or other agency or entity.</t>
  </si>
  <si>
    <t>Updated definition; added registry to examples of types of identifiers.</t>
  </si>
  <si>
    <t>StaffMemberIdentifier</t>
  </si>
  <si>
    <t>StaffProfessionalDevelopmentActivityCompletionDate</t>
  </si>
  <si>
    <t>StaffProfessionalDevelopmentActivityStartDate</t>
  </si>
  <si>
    <t>State Abbreviation</t>
  </si>
  <si>
    <t>The abbreviation for the state (within the United States) or outlying area in which an address is located.</t>
  </si>
  <si>
    <t>StateAbbreviation</t>
  </si>
  <si>
    <t>State Approved Technical Assistance Provider Status</t>
  </si>
  <si>
    <t>An indication of whether an individual has been approved as a technical assistance provider through a state process.</t>
  </si>
  <si>
    <t>StateApprovedTechnicalAssistanceProviderStatus</t>
  </si>
  <si>
    <t>State Approved Trainer Status</t>
  </si>
  <si>
    <t>An indication of whether an individual has been approved as a trainer through a state process.</t>
  </si>
  <si>
    <t>StateApprovedTrainerStatus</t>
  </si>
  <si>
    <t>State Issuing Professional Credential or License</t>
  </si>
  <si>
    <t>State where the professional license/credential was issued.</t>
  </si>
  <si>
    <t>StateIssuingProfessionalCredentialOrLicense</t>
  </si>
  <si>
    <t>State Licensed Facility Capacity</t>
  </si>
  <si>
    <t>The maximum number of children for which a state licensed a facility.</t>
  </si>
  <si>
    <t>StateLicensedFacilityCapacity</t>
  </si>
  <si>
    <t>Telephone Number</t>
  </si>
  <si>
    <t>The telephone number including the area code, and extension, if applicable.</t>
  </si>
  <si>
    <t>Alphanumeric - 24 characters maximum</t>
  </si>
  <si>
    <t>TelephoneNumber</t>
  </si>
  <si>
    <t>Telephone Number Type</t>
  </si>
  <si>
    <t>The type of communication number listed for a person.</t>
  </si>
  <si>
    <t>TelephoneNumberType</t>
  </si>
  <si>
    <t>Total Approved Early Childhood Credits Earned</t>
  </si>
  <si>
    <t>Total semester credits earned in early childhood regardless of whether credits are earned as part of an early childhood degree program, other degree program or outside of a degree program.</t>
  </si>
  <si>
    <t>TotalApprovedEarlyChildhoodCreditsEarned</t>
  </si>
  <si>
    <t>Union Membership Status</t>
  </si>
  <si>
    <t>An indication of whether the person is a member of a union.</t>
  </si>
  <si>
    <t>UnionMembershipStatus</t>
  </si>
  <si>
    <t>Vision Screening Date</t>
  </si>
  <si>
    <t>The year, month and day of a vision screening.</t>
  </si>
  <si>
    <t>VisionScreeningDate</t>
  </si>
  <si>
    <t>Vision Screening Status</t>
  </si>
  <si>
    <t>Status of an examination used to measure a person's ability to see.</t>
  </si>
  <si>
    <t>Changed element name from Vision Screening. Modified definition.</t>
  </si>
  <si>
    <t>VisionScreeningStatus</t>
  </si>
  <si>
    <t>Wage Collection Code</t>
  </si>
  <si>
    <t>Method used for the collection of wage data for an employment record.</t>
  </si>
  <si>
    <t>WageCollectionCode</t>
  </si>
  <si>
    <t>Wage Verification Code</t>
  </si>
  <si>
    <t>An indication of whether the wage information has been verified.</t>
  </si>
  <si>
    <t>WageVerificationCode</t>
  </si>
  <si>
    <t>Weeks of Gestation</t>
  </si>
  <si>
    <t>The number of weeks during gestational period.</t>
  </si>
  <si>
    <t>WeeksOfGestation</t>
  </si>
  <si>
    <t>Weight at Birth</t>
  </si>
  <si>
    <t>The weight of a child at birth in pounds and ounces.</t>
  </si>
  <si>
    <t>WeightAtBirth</t>
  </si>
  <si>
    <t>White</t>
  </si>
  <si>
    <t>A person having origins in any of the original peoples of Europe, Middle East, or North Africa.</t>
  </si>
  <si>
    <t xml:space="preserve">Yes
No
</t>
  </si>
  <si>
    <t>K-12 -&gt; High School Generated Transcript
K-12 -&gt; LEA-to-LEA Student Record Exchange
K-12 -&gt; LEA-to-SEA Student Record Exchange</t>
  </si>
  <si>
    <t>Early Learning -&gt; Licensing
Early Learning -&gt; Program Compliance
Early Learning -&gt; Program Entry
Early Learning -&gt; Staff Quality (added)
Early Learning -&gt; Workforce Development
K-12 -&gt; High School Generated Transcript
K-12 -&gt; LEA-to-LEA Student Record Exchange
K-12 -&gt; LEA-to-SEA Student Record Exchange
Postsecondary Education -&gt; Complete College America
Postsecondary Education -&gt; IPEDS</t>
  </si>
  <si>
    <t>Postsecondary Education -&gt; Complete College America
Postsecondary Education -&gt; IPEDS</t>
  </si>
  <si>
    <t>Early Learning -&gt; Licensing
Early Learning -&gt; Program Compliance
Early Learning -&gt; Program Quality (added)
School Readiness (added)</t>
  </si>
  <si>
    <t>Early Learning -&gt; Program Entry
Early Learning -&gt; Staff Quality (added)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IPEDS -&gt; HR (added)
Postsecondary Education -&gt; Transition</t>
  </si>
  <si>
    <t>Early Learning -&gt; Program Compliance
Early Learning -&gt; Program Entry</t>
  </si>
  <si>
    <t>College Readiness (added)
K-12 -&gt; EDFacts
K-12 -&gt; LEA Assessments
K-12 -&gt; SEA Assessments</t>
  </si>
  <si>
    <t>K-12 -&gt; LEA Assessments
K-12 -&gt; SEA Assessments
School Readiness (added)</t>
  </si>
  <si>
    <t>College Readiness (added)
K-12 -&gt; High School Generated Transcript
K-12 -&gt; LEA Assessments
K-12 -&gt; LEA-to-LEA Student Record Exchange
K-12 -&gt; LEA-to-SEA Student Record Exchange
K-12 -&gt; SEA Assessments
Postsecondary Education -&gt; Transition
School Readiness (added)</t>
  </si>
  <si>
    <t>College Readiness (added)
K-12 -&gt; LEA Assessments
K-12 -&gt; SEA Assessments
School Readiness (added)</t>
  </si>
  <si>
    <t>College Readiness (added)
K-12 -&gt; High School Generated Transcript
K-12 -&gt; LEA Assessments
K-12 -&gt; LEA-to-LEA Student Record Exchange
K-12 -&gt; LEA-to-SEA Student Record Exchange
K-12 -&gt; SEA Assessments
School Readiness (added)</t>
  </si>
  <si>
    <t>College Readiness (added)
K-12 -&gt; High School Feedback Report
K-12 -&gt; High School Generated Transcript
K-12 -&gt; LEA Assessments
K-12 -&gt; LEA-to-LEA Student Record Exchange
K-12 -&gt; LEA-to-SEA Student Record Exchange
K-12 -&gt; SEA Assessments
School Readiness (added)</t>
  </si>
  <si>
    <t>K-12 -&gt; LEA Assessments
K-12 -&gt; SEA Assessments</t>
  </si>
  <si>
    <t>K-12 -&gt; High School Generated Transcript
K-12 -&gt; LEA Assessments
K-12 -&gt; LEA-to-LEA Student Record Exchange
K-12 -&gt; LEA-to-SEA Student Record Exchange
K-12 -&gt; SEA Assessments
School Readiness (added)</t>
  </si>
  <si>
    <t xml:space="preserve">Paper
Computer
Mobile
Clicker
Other
Handheld
Tablet
</t>
  </si>
  <si>
    <t>K-12 -&gt; EDFacts
K-12 -&gt; LEA Assessments
K-12 -&gt; SEA Assessments
School Readiness (added)</t>
  </si>
  <si>
    <t>College Readiness (added)
K-12 -&gt; LEA Assessments
K-12 -&gt; SEA Assessments
School Readiness</t>
  </si>
  <si>
    <t>K-12 -&gt; EDFacts
School Readiness (added)</t>
  </si>
  <si>
    <t>K-12 -&gt; High School Generated Transcript
School Readiness (added)</t>
  </si>
  <si>
    <t>College Readiness (added)
K-12 -&gt; SEA Assessments
School Readiness (added)</t>
  </si>
  <si>
    <t>College Readiness (added)
K-12 -&gt; SEA Assessments</t>
  </si>
  <si>
    <t xml:space="preserve">Client
Publisher
Internal
Other
</t>
  </si>
  <si>
    <t>College Readiness (added)
K-12 -&gt; High School Generated Transcript
K-12 -&gt; LEA Assessments
K-12 -&gt; LEA-to-LEA Student Record Exchange
K-12 -&gt; LEA-to-SEA Student Record Exchange
K-12 -&gt; SEA Assessments
Postsecondary Education -&gt; Teacher Education (added)
Postsecondary Education -&gt; Transition
School Readiness (added)</t>
  </si>
  <si>
    <t>Early Learning -&gt; Program Entry
Early Learning -&gt; Staff Quality (added)
Early Learning -&gt; Workforce Development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Transition</t>
  </si>
  <si>
    <t>Early Learning -&gt; Access to Services
Early Learning -&gt; Program Quality
Early Learning -&gt; Staff Quality
School Readiness</t>
  </si>
  <si>
    <t>Early Learning -&gt; Access to Services (added)
Early Learning -&gt; Licensing
Early Learning -&gt; Program Compliance
Early Learning -&gt; Program Quality (added)</t>
  </si>
  <si>
    <t>Early Learning -&gt; Access to Services (added)
Early Learning -&gt; Program Quality (added)</t>
  </si>
  <si>
    <t>Early Learning -&gt; Licensing
Early Learning -&gt; Program Compliance</t>
  </si>
  <si>
    <t>Early Learning -&gt; Program Entry
Early Learning -&gt; Staff Quality (added)
Early Learning -&gt; Workforce Development
Postsecondary Education -&gt; Complete College America
Postsecondary Education -&gt; IPEDS</t>
  </si>
  <si>
    <t>K-12 -&gt; High School Feedback Report
K-12 -&gt; High School Generated Transcript
K-12 -&gt; LEA-to-LEA Student Record Exchange
K-12 -&gt; LEA-to-SEA Student Record Exchange
Postsecondary Education -&gt; Transition</t>
  </si>
  <si>
    <t>Early Learning -&gt; Program Compliance
Early Learning -&gt; Staff Quality (added)
Early Learning -&gt; Workforce Development</t>
  </si>
  <si>
    <t>Early Learning -&gt; Staff Quality (added)
K-12 -&gt; High School Feedback Report
K-12 -&gt; High School Generated Transcript
K-12 -&gt; LEA-to-LEA Student Record Exchange
K-12 -&gt; LEA-to-SEA Student Record Exchange
Postsecondary Education -&gt; Transition</t>
  </si>
  <si>
    <t>Early Learning -&gt; Access to Services (added)
Early Learning -&gt; Program Entry
Early Learning -&gt; Program Quality (added)</t>
  </si>
  <si>
    <t>Early Learning -&gt; Licensing
Early Learning -&gt; Program Compliance
Early Learning -&gt; Program Entry</t>
  </si>
  <si>
    <t>Early Learning -&gt; Access to Services
Early Learning -&gt; Program Quality</t>
  </si>
  <si>
    <t>Early Learning -&gt; Program Quality
Early Learning -&gt; Staff Quality</t>
  </si>
  <si>
    <t>Early Learning -&gt; Staff Quality (added)
K-12 -&gt; LEA-to-LEA Student Record Exchange
K-12 -&gt; LEA-to-SEA Student Record Exchange</t>
  </si>
  <si>
    <t>Early Learning -&gt; Staff Quality (added)
Early Learning -&gt; Workforce Development</t>
  </si>
  <si>
    <t>Early Learning -&gt; Program Compliance
Early Learning -&gt; Program Entry
K-12 -&gt; EDFacts
K-12 -&gt; High School Generated Transcript
K-12 -&gt; LEA-to-LEA Student Record Exchange
K-12 -&gt; LEA-to-SEA Student Record Exchange
K-12 -&gt; Teacher-Student Data Link -&gt; Enrollment</t>
  </si>
  <si>
    <t>Early Learning -&gt; Program Entry
Early Learning -&gt; Staff Quality (added)
Early Learning -&gt; Workforce Development
K-12 -&gt; High School Generated Transcript
K-12 -&gt; LEA-to-LEA Student Record Exchange
K-12 -&gt; LEA-to-SEA Student Record Exchange
Postsecondary Education -&gt; Complete College America
Postsecondary Education -&gt; IPEDS</t>
  </si>
  <si>
    <t>Early Learning -&gt; Staff Quality (added)
K-12 -&gt; High School Generated Transcript
K-12 -&gt; LEA-to-LEA Student Record Exchange
K-12 -&gt; LEA-to-SEA Student Record Exchange
Postsecondary Education -&gt; Complete College America
Postsecondary Education -&gt; IPEDS</t>
  </si>
  <si>
    <t>K-12 -&gt; High School Generated Transcript
K-12 -&gt; LEA Assessments
K-12 -&gt; LEA-to-LEA Student Record Exchange
K-12 -&gt; LEA-to-SEA Student Record Exchange
K-12 -&gt; SEA Assessments</t>
  </si>
  <si>
    <t>Early Learning -&gt; Program Compliance
Early Learning -&gt; Program Entry
Early Learning -&gt; Staff Quality (added)
K-12 -&gt; Teacher Compensation Survey</t>
  </si>
  <si>
    <t>Early Learning -&gt; Program Compliance
Early Learning -&gt; Staff Quality (added)
Early Learning -&gt; Workforce Development
K-12 -&gt; Teacher Compensation Survey
Postsecondary Education -&gt; IPEDS -&gt; HR (added)</t>
  </si>
  <si>
    <t>Early Learning -&gt; Program Compliance
Early Learning -&gt; Program Entry
K-12 -&gt; EDFacts
K-12 -&gt; High School Generated Transcript
K-12 -&gt; LEA-to-LEA Student Record Exchange
K-12 -&gt; LEA-to-SEA Student Record Exchange</t>
  </si>
  <si>
    <t>Early Learning -&gt; Program Compliance
K-12 -&gt; LEA-to-LEA Student Record Exchange
K-12 -&gt; LEA-to-SEA Student Record Exchange</t>
  </si>
  <si>
    <t>Early Learning -&gt; Program Compliance
Early Learning -&gt; Program Entry
Early Learning -&gt; Staff Quality (added)
Early Learning -&gt; Workforce Development
K-12 -&gt; EDFacts</t>
  </si>
  <si>
    <t xml:space="preserve">Administrator
Mentor
Parent
Peer-Tutor
Specialist
Student
Teacher
Team
Other
</t>
  </si>
  <si>
    <t xml:space="preserve">Active
Expositive
Mixed
</t>
  </si>
  <si>
    <t xml:space="preserve">Adopted
Draft
Published
Deprecated
Unknown
</t>
  </si>
  <si>
    <t>Early Learning -&gt; Licensing
Early Learning -&gt; Program Compliance
Early Learning -&gt; Staff Quality (added)
Early Learning -&gt; Workforce Development
K-12 -&gt; High School Feedback Report
K-12 -&gt; High School Generated Transcript
K-12 -&gt; LEA-to-LEA Student Record Exchange
K-12 -&gt; LEA-to-SEA Student Record Exchange
K-12 -&gt; Teacher Compensation Survey
Postsecondary Education -&gt; IPEDS
Postsecondary Education -&gt; Transition</t>
  </si>
  <si>
    <t>Early Learning -&gt; Program Compliance
K-12 -&gt; High School Generated Transcript
K-12 -&gt; LEA-to-LEA Student Record Exchange
K-12 -&gt; LEA-to-SEA Student Record Exchange
K-12 -&gt; Teacher-Student Data Link -&gt; Enrollment</t>
  </si>
  <si>
    <t>Early Learning -&gt; Staff Quality (added)
Postsecondary Education -&gt; Complete College America
Postsecondary Education -&gt; IPEDS</t>
  </si>
  <si>
    <t>Early Learning -&gt; Staff Quality (added)
K-12 -&gt; High School Generated Transcript
K-12 -&gt; LEA-to-LEA Student Record Exchange
K-12 -&gt; LEA-to-SEA Student Record Exchange</t>
  </si>
  <si>
    <t>K-12 -&gt; EDFacts
K-12 -&gt; LEA Assessments
K-12 -&gt; SEA Assessments</t>
  </si>
  <si>
    <t>Early Learning -&gt; Program Compliance
Early Learning -&gt; Program Entry
K-12 -&gt; EDFacts
K-12 -&gt; LEA-to-LEA Student Record Exchange
K-12 -&gt; LEA-to-SEA Student Record Exchange</t>
  </si>
  <si>
    <t>Early Learning -&gt; Program Quality
School Readiness</t>
  </si>
  <si>
    <t>Early Learning -&gt; Program Entry
Early Learning -&gt; Staff Quality (added)
Early Learning -&gt; Workforce Development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IPEDS -&gt; HR (added)
Postsecondary Education -&gt; Transition</t>
  </si>
  <si>
    <t>Postsecondary Education -&gt; Complete College America
Postsecondary Education -&gt; IPEDS
Postsecondary Education -&gt; IPEDS -&gt; HR (added)</t>
  </si>
  <si>
    <t>Early Learning -&gt; Staff Quality (added)
K-12 -&gt; LEA-to-LEA Student Record Exchange
K-12 -&gt; LEA-to-SEA Student Record Exchange
K-12 -&gt; Teacher Compensation Survey
K-12 -&gt; Teacher-Student Data Link -&gt; Staff Assignment</t>
  </si>
  <si>
    <t>Early Learning -&gt; Staff Quality (added)
K-12 -&gt; LEA-to-LEA Student Record Exchange
K-12 -&gt; LEA-to-SEA Student Record Exchange
K-12 -&gt; Teacher Compensation Survey
K-12 -&gt; Teacher-Student Data Link -&gt; Staff Assignment
Postsecondary Education -&gt; IPEDS -&gt; HR (added)</t>
  </si>
  <si>
    <t>Early Learning -&gt; Licensing
Early Learning -&gt; Program Compliance
Early Learning -&gt; Program Entry
Early Learning -&gt; Staff Quality (added)
Early Learning -&gt; Workforce Development
K-12 -&gt; High School Feedback Report
K-12 -&gt; High School Generated Transcript
K-12 -&gt; LEA-to-LEA Student Record Exchange
K-12 -&gt; LEA-to-SEA Student Record Exchange
K-12 -&gt; Teacher Compensation Survey
Postsecondary Education -&gt; Complete College America
Postsecondary Education -&gt; IPEDS
Postsecondary Education -&gt; Transition</t>
  </si>
  <si>
    <r>
      <t>NAEYC</t>
    </r>
    <r>
      <rPr>
        <sz val="11"/>
        <color theme="1"/>
        <rFont val="Calibri"/>
        <family val="2"/>
      </rPr>
      <t xml:space="preserve"> - National Association for the Education of Young Children
</t>
    </r>
    <r>
      <rPr>
        <b/>
        <sz val="11"/>
        <color indexed="8"/>
        <rFont val="Calibri"/>
        <family val="2"/>
      </rPr>
      <t>NECPA</t>
    </r>
    <r>
      <rPr>
        <sz val="11"/>
        <color theme="1"/>
        <rFont val="Calibri"/>
        <family val="2"/>
      </rPr>
      <t xml:space="preserve"> - National Early Childhood Program Accreditation
</t>
    </r>
    <r>
      <rPr>
        <b/>
        <sz val="11"/>
        <color indexed="8"/>
        <rFont val="Calibri"/>
        <family val="2"/>
      </rPr>
      <t>NAC</t>
    </r>
    <r>
      <rPr>
        <sz val="11"/>
        <color theme="1"/>
        <rFont val="Calibri"/>
        <family val="2"/>
      </rPr>
      <t xml:space="preserve"> - National Accreditation Commission
</t>
    </r>
    <r>
      <rPr>
        <b/>
        <sz val="11"/>
        <color indexed="8"/>
        <rFont val="Calibri"/>
        <family val="2"/>
      </rPr>
      <t>COA</t>
    </r>
    <r>
      <rPr>
        <sz val="11"/>
        <color theme="1"/>
        <rFont val="Calibri"/>
        <family val="2"/>
      </rPr>
      <t xml:space="preserve"> - Council on Accreditation
</t>
    </r>
    <r>
      <rPr>
        <b/>
        <sz val="11"/>
        <color indexed="8"/>
        <rFont val="Calibri"/>
        <family val="2"/>
      </rPr>
      <t>NAFCC</t>
    </r>
    <r>
      <rPr>
        <sz val="11"/>
        <color theme="1"/>
        <rFont val="Calibri"/>
        <family val="2"/>
      </rPr>
      <t xml:space="preserve"> - National Association for Family Child Care
</t>
    </r>
    <r>
      <rPr>
        <b/>
        <sz val="11"/>
        <color indexed="8"/>
        <rFont val="Calibri"/>
        <family val="2"/>
      </rPr>
      <t>SACS</t>
    </r>
    <r>
      <rPr>
        <sz val="11"/>
        <color theme="1"/>
        <rFont val="Calibri"/>
        <family val="2"/>
      </rPr>
      <t xml:space="preserve"> - Southern Association of Colleges and Schools
</t>
    </r>
    <r>
      <rPr>
        <b/>
        <sz val="11"/>
        <color indexed="8"/>
        <rFont val="Calibri"/>
        <family val="2"/>
      </rPr>
      <t>NotAccredited</t>
    </r>
    <r>
      <rPr>
        <sz val="11"/>
        <color theme="1"/>
        <rFont val="Calibri"/>
        <family val="2"/>
      </rPr>
      <t xml:space="preserve"> - Not accredited
</t>
    </r>
  </si>
  <si>
    <r>
      <t>Mailing</t>
    </r>
    <r>
      <rPr>
        <sz val="11"/>
        <color theme="1"/>
        <rFont val="Calibri"/>
        <family val="2"/>
      </rPr>
      <t xml:space="preserve"> - Mailing
</t>
    </r>
    <r>
      <rPr>
        <b/>
        <sz val="11"/>
        <color indexed="8"/>
        <rFont val="Calibri"/>
        <family val="2"/>
      </rPr>
      <t>Physical</t>
    </r>
    <r>
      <rPr>
        <sz val="11"/>
        <color theme="1"/>
        <rFont val="Calibri"/>
        <family val="2"/>
      </rPr>
      <t xml:space="preserve"> - Physical
</t>
    </r>
    <r>
      <rPr>
        <b/>
        <sz val="11"/>
        <color indexed="8"/>
        <rFont val="Calibri"/>
        <family val="2"/>
      </rPr>
      <t>OtherHome</t>
    </r>
    <r>
      <rPr>
        <sz val="11"/>
        <color theme="1"/>
        <rFont val="Calibri"/>
        <family val="2"/>
      </rPr>
      <t xml:space="preserve"> - Other home address
</t>
    </r>
    <r>
      <rPr>
        <b/>
        <sz val="11"/>
        <color indexed="8"/>
        <rFont val="Calibri"/>
        <family val="2"/>
      </rPr>
      <t>Employers</t>
    </r>
    <r>
      <rPr>
        <sz val="11"/>
        <color theme="1"/>
        <rFont val="Calibri"/>
        <family val="2"/>
      </rPr>
      <t xml:space="preserve"> - Employer's address
</t>
    </r>
    <r>
      <rPr>
        <b/>
        <sz val="11"/>
        <color indexed="8"/>
        <rFont val="Calibri"/>
        <family val="2"/>
      </rPr>
      <t>Employment</t>
    </r>
    <r>
      <rPr>
        <sz val="11"/>
        <color theme="1"/>
        <rFont val="Calibri"/>
        <family val="2"/>
      </rPr>
      <t xml:space="preserve"> - Employment address
</t>
    </r>
    <r>
      <rPr>
        <b/>
        <sz val="11"/>
        <color indexed="8"/>
        <rFont val="Calibri"/>
        <family val="2"/>
      </rPr>
      <t>Billing</t>
    </r>
    <r>
      <rPr>
        <sz val="11"/>
        <color theme="1"/>
        <rFont val="Calibri"/>
        <family val="2"/>
      </rPr>
      <t xml:space="preserve"> - Billing address
</t>
    </r>
  </si>
  <si>
    <r>
      <t>School</t>
    </r>
    <r>
      <rPr>
        <sz val="11"/>
        <color theme="1"/>
        <rFont val="Calibri"/>
        <family val="2"/>
      </rPr>
      <t xml:space="preserve"> - School-assigned number
</t>
    </r>
    <r>
      <rPr>
        <b/>
        <sz val="11"/>
        <color indexed="8"/>
        <rFont val="Calibri"/>
        <family val="2"/>
      </rPr>
      <t>ACT</t>
    </r>
    <r>
      <rPr>
        <sz val="11"/>
        <color theme="1"/>
        <rFont val="Calibri"/>
        <family val="2"/>
      </rPr>
      <t xml:space="preserve"> - College Board/American College Testing program code set of PK-grade 12 institutions
</t>
    </r>
    <r>
      <rPr>
        <b/>
        <sz val="11"/>
        <color indexed="8"/>
        <rFont val="Calibri"/>
        <family val="2"/>
      </rPr>
      <t>LEA</t>
    </r>
    <r>
      <rPr>
        <sz val="11"/>
        <color theme="1"/>
        <rFont val="Calibri"/>
        <family val="2"/>
      </rPr>
      <t xml:space="preserve"> - Local Education Agency assigned number
</t>
    </r>
    <r>
      <rPr>
        <b/>
        <sz val="11"/>
        <color indexed="8"/>
        <rFont val="Calibri"/>
        <family val="2"/>
      </rPr>
      <t>SEA</t>
    </r>
    <r>
      <rPr>
        <sz val="11"/>
        <color theme="1"/>
        <rFont val="Calibri"/>
        <family val="2"/>
      </rPr>
      <t xml:space="preserve"> - State Education Agency assigned number
</t>
    </r>
    <r>
      <rPr>
        <b/>
        <sz val="11"/>
        <color indexed="8"/>
        <rFont val="Calibri"/>
        <family val="2"/>
      </rPr>
      <t>NCES</t>
    </r>
    <r>
      <rPr>
        <sz val="11"/>
        <color theme="1"/>
        <rFont val="Calibri"/>
        <family val="2"/>
      </rPr>
      <t xml:space="preserve"> - National Center for Education Statistics assigned number
</t>
    </r>
    <r>
      <rPr>
        <b/>
        <sz val="11"/>
        <color indexed="8"/>
        <rFont val="Calibri"/>
        <family val="2"/>
      </rPr>
      <t>Federal</t>
    </r>
    <r>
      <rPr>
        <sz val="11"/>
        <color theme="1"/>
        <rFont val="Calibri"/>
        <family val="2"/>
      </rPr>
      <t xml:space="preserve"> - Federal identification number
</t>
    </r>
    <r>
      <rPr>
        <b/>
        <sz val="11"/>
        <color indexed="8"/>
        <rFont val="Calibri"/>
        <family val="2"/>
      </rPr>
      <t>DUNS</t>
    </r>
    <r>
      <rPr>
        <sz val="11"/>
        <color theme="1"/>
        <rFont val="Calibri"/>
        <family val="2"/>
      </rPr>
      <t xml:space="preserve"> - Dun and Bradstreet number
</t>
    </r>
    <r>
      <rPr>
        <b/>
        <sz val="11"/>
        <color indexed="8"/>
        <rFont val="Calibri"/>
        <family val="2"/>
      </rPr>
      <t>OtherFederal</t>
    </r>
    <r>
      <rPr>
        <sz val="11"/>
        <color theme="1"/>
        <rFont val="Calibri"/>
        <family val="2"/>
      </rPr>
      <t xml:space="preserve"> - Other federally assigned number
</t>
    </r>
    <r>
      <rPr>
        <b/>
        <sz val="11"/>
        <color indexed="8"/>
        <rFont val="Calibri"/>
        <family val="2"/>
      </rPr>
      <t>Other</t>
    </r>
    <r>
      <rPr>
        <sz val="11"/>
        <color theme="1"/>
        <rFont val="Calibri"/>
        <family val="2"/>
      </rPr>
      <t xml:space="preserve"> - Other
</t>
    </r>
  </si>
  <si>
    <r>
      <t>Yes</t>
    </r>
    <r>
      <rPr>
        <sz val="11"/>
        <color theme="1"/>
        <rFont val="Calibri"/>
        <family val="2"/>
      </rPr>
      <t xml:space="preserve"> - Yes
</t>
    </r>
    <r>
      <rPr>
        <b/>
        <sz val="11"/>
        <color indexed="8"/>
        <rFont val="Calibri"/>
        <family val="2"/>
      </rPr>
      <t>No</t>
    </r>
    <r>
      <rPr>
        <sz val="11"/>
        <color theme="1"/>
        <rFont val="Calibri"/>
        <family val="2"/>
      </rPr>
      <t xml:space="preserve"> - No
</t>
    </r>
    <r>
      <rPr>
        <b/>
        <sz val="11"/>
        <color indexed="8"/>
        <rFont val="Calibri"/>
        <family val="2"/>
      </rPr>
      <t>NA</t>
    </r>
    <r>
      <rPr>
        <sz val="11"/>
        <color theme="1"/>
        <rFont val="Calibri"/>
        <family val="2"/>
      </rPr>
      <t xml:space="preserve"> - Not applicable
</t>
    </r>
  </si>
  <si>
    <r>
      <t>Yes</t>
    </r>
    <r>
      <rPr>
        <sz val="11"/>
        <color theme="1"/>
        <rFont val="Calibri"/>
        <family val="2"/>
      </rPr>
      <t xml:space="preserve"> - Yes
</t>
    </r>
    <r>
      <rPr>
        <b/>
        <sz val="11"/>
        <color indexed="8"/>
        <rFont val="Calibri"/>
        <family val="2"/>
      </rPr>
      <t>No</t>
    </r>
    <r>
      <rPr>
        <sz val="11"/>
        <color theme="1"/>
        <rFont val="Calibri"/>
        <family val="2"/>
      </rPr>
      <t xml:space="preserve"> - No
</t>
    </r>
    <r>
      <rPr>
        <b/>
        <sz val="11"/>
        <color indexed="8"/>
        <rFont val="Calibri"/>
        <family val="2"/>
      </rPr>
      <t>NotSelected</t>
    </r>
    <r>
      <rPr>
        <sz val="11"/>
        <color theme="1"/>
        <rFont val="Calibri"/>
        <family val="2"/>
      </rPr>
      <t xml:space="preserve"> - Not selected
</t>
    </r>
  </si>
  <si>
    <r>
      <t>13807</t>
    </r>
    <r>
      <rPr>
        <sz val="11"/>
        <color theme="1"/>
        <rFont val="Calibri"/>
        <family val="2"/>
      </rPr>
      <t xml:space="preserve"> - Long-term suspension - non-special education
</t>
    </r>
    <r>
      <rPr>
        <b/>
        <sz val="11"/>
        <color indexed="8"/>
        <rFont val="Calibri"/>
        <family val="2"/>
      </rPr>
      <t>13808</t>
    </r>
    <r>
      <rPr>
        <sz val="11"/>
        <color theme="1"/>
        <rFont val="Calibri"/>
        <family val="2"/>
      </rPr>
      <t xml:space="preserve"> - Short-term suspension - non-special education
</t>
    </r>
    <r>
      <rPr>
        <b/>
        <sz val="11"/>
        <color indexed="8"/>
        <rFont val="Calibri"/>
        <family val="2"/>
      </rPr>
      <t>13809</t>
    </r>
    <r>
      <rPr>
        <sz val="11"/>
        <color theme="1"/>
        <rFont val="Calibri"/>
        <family val="2"/>
      </rPr>
      <t xml:space="preserve"> - Suspension - special education
</t>
    </r>
    <r>
      <rPr>
        <b/>
        <sz val="11"/>
        <color indexed="8"/>
        <rFont val="Calibri"/>
        <family val="2"/>
      </rPr>
      <t>13810</t>
    </r>
    <r>
      <rPr>
        <sz val="11"/>
        <color theme="1"/>
        <rFont val="Calibri"/>
        <family val="2"/>
      </rPr>
      <t xml:space="preserve"> - Truancy - paperwork filed
</t>
    </r>
    <r>
      <rPr>
        <b/>
        <sz val="11"/>
        <color indexed="8"/>
        <rFont val="Calibri"/>
        <family val="2"/>
      </rPr>
      <t>13811</t>
    </r>
    <r>
      <rPr>
        <sz val="11"/>
        <color theme="1"/>
        <rFont val="Calibri"/>
        <family val="2"/>
      </rPr>
      <t xml:space="preserve"> - Truancy - no paperwork filed
</t>
    </r>
    <r>
      <rPr>
        <b/>
        <sz val="11"/>
        <color indexed="8"/>
        <rFont val="Calibri"/>
        <family val="2"/>
      </rPr>
      <t>13812</t>
    </r>
    <r>
      <rPr>
        <sz val="11"/>
        <color theme="1"/>
        <rFont val="Calibri"/>
        <family val="2"/>
      </rPr>
      <t xml:space="preserve"> - Earlier truancy
</t>
    </r>
    <r>
      <rPr>
        <b/>
        <sz val="11"/>
        <color indexed="8"/>
        <rFont val="Calibri"/>
        <family val="2"/>
      </rPr>
      <t>13813</t>
    </r>
    <r>
      <rPr>
        <sz val="11"/>
        <color theme="1"/>
        <rFont val="Calibri"/>
        <family val="2"/>
      </rPr>
      <t xml:space="preserve"> - Chronic absences
</t>
    </r>
    <r>
      <rPr>
        <b/>
        <sz val="11"/>
        <color indexed="8"/>
        <rFont val="Calibri"/>
        <family val="2"/>
      </rPr>
      <t>13814</t>
    </r>
    <r>
      <rPr>
        <sz val="11"/>
        <color theme="1"/>
        <rFont val="Calibri"/>
        <family val="2"/>
      </rPr>
      <t xml:space="preserve"> - Catastrophic illness or accident
</t>
    </r>
    <r>
      <rPr>
        <b/>
        <sz val="11"/>
        <color indexed="8"/>
        <rFont val="Calibri"/>
        <family val="2"/>
      </rPr>
      <t>13815</t>
    </r>
    <r>
      <rPr>
        <sz val="11"/>
        <color theme="1"/>
        <rFont val="Calibri"/>
        <family val="2"/>
      </rPr>
      <t xml:space="preserve"> - Home schooled for assessed subjects
</t>
    </r>
    <r>
      <rPr>
        <b/>
        <sz val="11"/>
        <color indexed="8"/>
        <rFont val="Calibri"/>
        <family val="2"/>
      </rPr>
      <t>13816</t>
    </r>
    <r>
      <rPr>
        <sz val="11"/>
        <color theme="1"/>
        <rFont val="Calibri"/>
        <family val="2"/>
      </rPr>
      <t xml:space="preserve"> - Student took this grade level assessment last year
</t>
    </r>
    <r>
      <rPr>
        <b/>
        <sz val="11"/>
        <color indexed="8"/>
        <rFont val="Calibri"/>
        <family val="2"/>
      </rPr>
      <t>13817</t>
    </r>
    <r>
      <rPr>
        <sz val="11"/>
        <color theme="1"/>
        <rFont val="Calibri"/>
        <family val="2"/>
      </rPr>
      <t xml:space="preserve"> - Incarcerated at adult facility
</t>
    </r>
    <r>
      <rPr>
        <b/>
        <sz val="11"/>
        <color indexed="8"/>
        <rFont val="Calibri"/>
        <family val="2"/>
      </rPr>
      <t>13818</t>
    </r>
    <r>
      <rPr>
        <sz val="11"/>
        <color theme="1"/>
        <rFont val="Calibri"/>
        <family val="2"/>
      </rPr>
      <t xml:space="preserve"> - Special treatment center
</t>
    </r>
    <r>
      <rPr>
        <b/>
        <sz val="11"/>
        <color indexed="8"/>
        <rFont val="Calibri"/>
        <family val="2"/>
      </rPr>
      <t>13819</t>
    </r>
    <r>
      <rPr>
        <sz val="11"/>
        <color theme="1"/>
        <rFont val="Calibri"/>
        <family val="2"/>
      </rPr>
      <t xml:space="preserve"> - Special detention center
</t>
    </r>
    <r>
      <rPr>
        <b/>
        <sz val="11"/>
        <color indexed="8"/>
        <rFont val="Calibri"/>
        <family val="2"/>
      </rPr>
      <t>13820</t>
    </r>
    <r>
      <rPr>
        <sz val="11"/>
        <color theme="1"/>
        <rFont val="Calibri"/>
        <family val="2"/>
      </rPr>
      <t xml:space="preserve"> - Parent refusal
</t>
    </r>
    <r>
      <rPr>
        <b/>
        <sz val="11"/>
        <color indexed="8"/>
        <rFont val="Calibri"/>
        <family val="2"/>
      </rPr>
      <t>13821</t>
    </r>
    <r>
      <rPr>
        <sz val="11"/>
        <color theme="1"/>
        <rFont val="Calibri"/>
        <family val="2"/>
      </rPr>
      <t xml:space="preserve"> - Cheating
</t>
    </r>
    <r>
      <rPr>
        <b/>
        <sz val="11"/>
        <color indexed="8"/>
        <rFont val="Calibri"/>
        <family val="2"/>
      </rPr>
      <t>13822</t>
    </r>
    <r>
      <rPr>
        <sz val="11"/>
        <color theme="1"/>
        <rFont val="Calibri"/>
        <family val="2"/>
      </rPr>
      <t xml:space="preserve"> - Psychological factors of emotional trauma
</t>
    </r>
    <r>
      <rPr>
        <b/>
        <sz val="11"/>
        <color indexed="8"/>
        <rFont val="Calibri"/>
        <family val="2"/>
      </rPr>
      <t>13823</t>
    </r>
    <r>
      <rPr>
        <sz val="11"/>
        <color theme="1"/>
        <rFont val="Calibri"/>
        <family val="2"/>
      </rPr>
      <t xml:space="preserve"> - Student not showing adequate effort
</t>
    </r>
    <r>
      <rPr>
        <b/>
        <sz val="11"/>
        <color indexed="8"/>
        <rFont val="Calibri"/>
        <family val="2"/>
      </rPr>
      <t>13824</t>
    </r>
    <r>
      <rPr>
        <sz val="11"/>
        <color theme="1"/>
        <rFont val="Calibri"/>
        <family val="2"/>
      </rPr>
      <t xml:space="preserve"> - Homebound
</t>
    </r>
    <r>
      <rPr>
        <b/>
        <sz val="11"/>
        <color indexed="8"/>
        <rFont val="Calibri"/>
        <family val="2"/>
      </rPr>
      <t>13825</t>
    </r>
    <r>
      <rPr>
        <sz val="11"/>
        <color theme="1"/>
        <rFont val="Calibri"/>
        <family val="2"/>
      </rPr>
      <t xml:space="preserve"> - Foreign exchange student
</t>
    </r>
    <r>
      <rPr>
        <b/>
        <sz val="11"/>
        <color indexed="8"/>
        <rFont val="Calibri"/>
        <family val="2"/>
      </rPr>
      <t>13826</t>
    </r>
    <r>
      <rPr>
        <sz val="11"/>
        <color theme="1"/>
        <rFont val="Calibri"/>
        <family val="2"/>
      </rPr>
      <t xml:space="preserve"> - Student refusal
</t>
    </r>
    <r>
      <rPr>
        <b/>
        <sz val="11"/>
        <color indexed="8"/>
        <rFont val="Calibri"/>
        <family val="2"/>
      </rPr>
      <t>13827</t>
    </r>
    <r>
      <rPr>
        <sz val="11"/>
        <color theme="1"/>
        <rFont val="Calibri"/>
        <family val="2"/>
      </rPr>
      <t xml:space="preserve"> - Reading passage read to student (IEP)
</t>
    </r>
    <r>
      <rPr>
        <b/>
        <sz val="11"/>
        <color indexed="8"/>
        <rFont val="Calibri"/>
        <family val="2"/>
      </rPr>
      <t>13828</t>
    </r>
    <r>
      <rPr>
        <sz val="11"/>
        <color theme="1"/>
        <rFont val="Calibri"/>
        <family val="2"/>
      </rPr>
      <t xml:space="preserve"> - Non-special education student used calculator on non-calculator items
</t>
    </r>
    <r>
      <rPr>
        <b/>
        <sz val="11"/>
        <color indexed="8"/>
        <rFont val="Calibri"/>
        <family val="2"/>
      </rPr>
      <t>13829</t>
    </r>
    <r>
      <rPr>
        <sz val="11"/>
        <color theme="1"/>
        <rFont val="Calibri"/>
        <family val="2"/>
      </rPr>
      <t xml:space="preserve"> - Student used math journal (non-IEP)
</t>
    </r>
    <r>
      <rPr>
        <b/>
        <sz val="11"/>
        <color indexed="8"/>
        <rFont val="Calibri"/>
        <family val="2"/>
      </rPr>
      <t>13830</t>
    </r>
    <r>
      <rPr>
        <sz val="11"/>
        <color theme="1"/>
        <rFont val="Calibri"/>
        <family val="2"/>
      </rPr>
      <t xml:space="preserve"> - Other reason for ineligibility
</t>
    </r>
    <r>
      <rPr>
        <b/>
        <sz val="11"/>
        <color indexed="8"/>
        <rFont val="Calibri"/>
        <family val="2"/>
      </rPr>
      <t>13831</t>
    </r>
    <r>
      <rPr>
        <sz val="11"/>
        <color theme="1"/>
        <rFont val="Calibri"/>
        <family val="2"/>
      </rPr>
      <t xml:space="preserve"> - Other reason for nonparticipation
</t>
    </r>
    <r>
      <rPr>
        <b/>
        <sz val="11"/>
        <color indexed="8"/>
        <rFont val="Calibri"/>
        <family val="2"/>
      </rPr>
      <t>13832</t>
    </r>
    <r>
      <rPr>
        <sz val="11"/>
        <color theme="1"/>
        <rFont val="Calibri"/>
        <family val="2"/>
      </rPr>
      <t xml:space="preserve"> - Left testing
</t>
    </r>
    <r>
      <rPr>
        <b/>
        <sz val="11"/>
        <color indexed="8"/>
        <rFont val="Calibri"/>
        <family val="2"/>
      </rPr>
      <t>13833</t>
    </r>
    <r>
      <rPr>
        <sz val="11"/>
        <color theme="1"/>
        <rFont val="Calibri"/>
        <family val="2"/>
      </rPr>
      <t xml:space="preserve"> - Cross-enrolled
</t>
    </r>
    <r>
      <rPr>
        <b/>
        <sz val="11"/>
        <color indexed="8"/>
        <rFont val="Calibri"/>
        <family val="2"/>
      </rPr>
      <t>13834</t>
    </r>
    <r>
      <rPr>
        <sz val="11"/>
        <color theme="1"/>
        <rFont val="Calibri"/>
        <family val="2"/>
      </rPr>
      <t xml:space="preserve"> - Only for writing
</t>
    </r>
    <r>
      <rPr>
        <b/>
        <sz val="11"/>
        <color indexed="8"/>
        <rFont val="Calibri"/>
        <family val="2"/>
      </rPr>
      <t>13835</t>
    </r>
    <r>
      <rPr>
        <sz val="11"/>
        <color theme="1"/>
        <rFont val="Calibri"/>
        <family val="2"/>
      </rPr>
      <t xml:space="preserve"> - Administration or system failure
</t>
    </r>
    <r>
      <rPr>
        <b/>
        <sz val="11"/>
        <color indexed="8"/>
        <rFont val="Calibri"/>
        <family val="2"/>
      </rPr>
      <t>13836</t>
    </r>
    <r>
      <rPr>
        <sz val="11"/>
        <color theme="1"/>
        <rFont val="Calibri"/>
        <family val="2"/>
      </rPr>
      <t xml:space="preserve"> - Teacher cheating or mis-admin
</t>
    </r>
    <r>
      <rPr>
        <b/>
        <sz val="11"/>
        <color indexed="8"/>
        <rFont val="Calibri"/>
        <family val="2"/>
      </rPr>
      <t>13837</t>
    </r>
    <r>
      <rPr>
        <sz val="11"/>
        <color theme="1"/>
        <rFont val="Calibri"/>
        <family val="2"/>
      </rPr>
      <t xml:space="preserve"> - Fire alarm
</t>
    </r>
    <r>
      <rPr>
        <b/>
        <sz val="11"/>
        <color indexed="8"/>
        <rFont val="Calibri"/>
        <family val="2"/>
      </rPr>
      <t>09999</t>
    </r>
    <r>
      <rPr>
        <sz val="11"/>
        <color theme="1"/>
        <rFont val="Calibri"/>
        <family val="2"/>
      </rPr>
      <t xml:space="preserve"> - Other
</t>
    </r>
  </si>
  <si>
    <r>
      <t>AssociationStandard</t>
    </r>
    <r>
      <rPr>
        <sz val="11"/>
        <color theme="1"/>
        <rFont val="Calibri"/>
        <family val="2"/>
      </rPr>
      <t xml:space="preserve"> - Association standard
</t>
    </r>
    <r>
      <rPr>
        <b/>
        <sz val="11"/>
        <color indexed="8"/>
        <rFont val="Calibri"/>
        <family val="2"/>
      </rPr>
      <t>LocalStandard</t>
    </r>
    <r>
      <rPr>
        <sz val="11"/>
        <color theme="1"/>
        <rFont val="Calibri"/>
        <family val="2"/>
      </rPr>
      <t xml:space="preserve"> - Local standard
</t>
    </r>
    <r>
      <rPr>
        <b/>
        <sz val="11"/>
        <color indexed="8"/>
        <rFont val="Calibri"/>
        <family val="2"/>
      </rPr>
      <t>None</t>
    </r>
    <r>
      <rPr>
        <sz val="11"/>
        <color theme="1"/>
        <rFont val="Calibri"/>
        <family val="2"/>
      </rPr>
      <t xml:space="preserve"> - None
</t>
    </r>
    <r>
      <rPr>
        <b/>
        <sz val="11"/>
        <color indexed="8"/>
        <rFont val="Calibri"/>
        <family val="2"/>
      </rPr>
      <t>Other</t>
    </r>
    <r>
      <rPr>
        <sz val="11"/>
        <color theme="1"/>
        <rFont val="Calibri"/>
        <family val="2"/>
      </rPr>
      <t xml:space="preserve"> - Other
</t>
    </r>
    <r>
      <rPr>
        <b/>
        <sz val="11"/>
        <color indexed="8"/>
        <rFont val="Calibri"/>
        <family val="2"/>
      </rPr>
      <t>OtherStandard</t>
    </r>
    <r>
      <rPr>
        <sz val="11"/>
        <color theme="1"/>
        <rFont val="Calibri"/>
        <family val="2"/>
      </rPr>
      <t xml:space="preserve"> - Other standard
</t>
    </r>
    <r>
      <rPr>
        <b/>
        <sz val="11"/>
        <color indexed="8"/>
        <rFont val="Calibri"/>
        <family val="2"/>
      </rPr>
      <t>RegionalStandard</t>
    </r>
    <r>
      <rPr>
        <sz val="11"/>
        <color theme="1"/>
        <rFont val="Calibri"/>
        <family val="2"/>
      </rPr>
      <t xml:space="preserve"> - Regional standard
</t>
    </r>
    <r>
      <rPr>
        <b/>
        <sz val="11"/>
        <color indexed="8"/>
        <rFont val="Calibri"/>
        <family val="2"/>
      </rPr>
      <t>SchoolStandard</t>
    </r>
    <r>
      <rPr>
        <sz val="11"/>
        <color theme="1"/>
        <rFont val="Calibri"/>
        <family val="2"/>
      </rPr>
      <t xml:space="preserve"> - School standard
</t>
    </r>
    <r>
      <rPr>
        <b/>
        <sz val="11"/>
        <color indexed="8"/>
        <rFont val="Calibri"/>
        <family val="2"/>
      </rPr>
      <t>StatewideStandard</t>
    </r>
    <r>
      <rPr>
        <sz val="11"/>
        <color theme="1"/>
        <rFont val="Calibri"/>
        <family val="2"/>
      </rPr>
      <t xml:space="preserve"> - Statewide standard
</t>
    </r>
  </si>
  <si>
    <r>
      <t>MeanSquareFit</t>
    </r>
    <r>
      <rPr>
        <sz val="11"/>
        <color theme="1"/>
        <rFont val="Calibri"/>
        <family val="2"/>
      </rPr>
      <t xml:space="preserve"> - Mean Square Fit
</t>
    </r>
    <r>
      <rPr>
        <b/>
        <sz val="11"/>
        <color indexed="8"/>
        <rFont val="Calibri"/>
        <family val="2"/>
      </rPr>
      <t>WeightedMeanSquareFit</t>
    </r>
    <r>
      <rPr>
        <sz val="11"/>
        <color theme="1"/>
        <rFont val="Calibri"/>
        <family val="2"/>
      </rPr>
      <t xml:space="preserve"> - Weighted Mean Square Fit
</t>
    </r>
    <r>
      <rPr>
        <b/>
        <sz val="11"/>
        <color indexed="8"/>
        <rFont val="Calibri"/>
        <family val="2"/>
      </rPr>
      <t>RevisedMeanSquareFit</t>
    </r>
    <r>
      <rPr>
        <sz val="11"/>
        <color theme="1"/>
        <rFont val="Calibri"/>
        <family val="2"/>
      </rPr>
      <t xml:space="preserve"> - Revised Mean Square Fit
</t>
    </r>
    <r>
      <rPr>
        <b/>
        <sz val="11"/>
        <color indexed="8"/>
        <rFont val="Calibri"/>
        <family val="2"/>
      </rPr>
      <t>RevisedPointBiserial</t>
    </r>
    <r>
      <rPr>
        <sz val="11"/>
        <color theme="1"/>
        <rFont val="Calibri"/>
        <family val="2"/>
      </rPr>
      <t xml:space="preserve"> - Revised Point Biserial Measure
</t>
    </r>
    <r>
      <rPr>
        <b/>
        <sz val="11"/>
        <color indexed="8"/>
        <rFont val="Calibri"/>
        <family val="2"/>
      </rPr>
      <t>RaschItemScore</t>
    </r>
    <r>
      <rPr>
        <sz val="11"/>
        <color theme="1"/>
        <rFont val="Calibri"/>
        <family val="2"/>
      </rPr>
      <t xml:space="preserve"> - Rasch Item Score
</t>
    </r>
    <r>
      <rPr>
        <b/>
        <sz val="11"/>
        <color indexed="8"/>
        <rFont val="Calibri"/>
        <family val="2"/>
      </rPr>
      <t>ResponseCorrelation</t>
    </r>
    <r>
      <rPr>
        <sz val="11"/>
        <color theme="1"/>
        <rFont val="Calibri"/>
        <family val="2"/>
      </rPr>
      <t xml:space="preserve"> - Response Correlation
</t>
    </r>
    <r>
      <rPr>
        <b/>
        <sz val="11"/>
        <color indexed="8"/>
        <rFont val="Calibri"/>
        <family val="2"/>
      </rPr>
      <t>ResponseCorrelationSquared</t>
    </r>
    <r>
      <rPr>
        <sz val="11"/>
        <color theme="1"/>
        <rFont val="Calibri"/>
        <family val="2"/>
      </rPr>
      <t xml:space="preserve"> - Response Correlation Squared
</t>
    </r>
    <r>
      <rPr>
        <b/>
        <sz val="11"/>
        <color indexed="8"/>
        <rFont val="Calibri"/>
        <family val="2"/>
      </rPr>
      <t>ZCHISquare</t>
    </r>
    <r>
      <rPr>
        <sz val="11"/>
        <color theme="1"/>
        <rFont val="Calibri"/>
        <family val="2"/>
      </rPr>
      <t xml:space="preserve"> - Z CHI Square
</t>
    </r>
    <r>
      <rPr>
        <b/>
        <sz val="11"/>
        <color indexed="8"/>
        <rFont val="Calibri"/>
        <family val="2"/>
      </rPr>
      <t>Pval</t>
    </r>
    <r>
      <rPr>
        <sz val="11"/>
        <color theme="1"/>
        <rFont val="Calibri"/>
        <family val="2"/>
      </rPr>
      <t xml:space="preserve"> - Pval
</t>
    </r>
    <r>
      <rPr>
        <b/>
        <sz val="11"/>
        <color indexed="8"/>
        <rFont val="Calibri"/>
        <family val="2"/>
      </rPr>
      <t>PointBiserial</t>
    </r>
    <r>
      <rPr>
        <sz val="11"/>
        <color theme="1"/>
        <rFont val="Calibri"/>
        <family val="2"/>
      </rPr>
      <t xml:space="preserve"> - Point Biserial
</t>
    </r>
    <r>
      <rPr>
        <b/>
        <sz val="11"/>
        <color indexed="8"/>
        <rFont val="Calibri"/>
        <family val="2"/>
      </rPr>
      <t>Biserial</t>
    </r>
    <r>
      <rPr>
        <sz val="11"/>
        <color theme="1"/>
        <rFont val="Calibri"/>
        <family val="2"/>
      </rPr>
      <t xml:space="preserve"> - Biserial
</t>
    </r>
    <r>
      <rPr>
        <b/>
        <sz val="11"/>
        <color indexed="8"/>
        <rFont val="Calibri"/>
        <family val="2"/>
      </rPr>
      <t>DiscriminationIndex</t>
    </r>
    <r>
      <rPr>
        <sz val="11"/>
        <color theme="1"/>
        <rFont val="Calibri"/>
        <family val="2"/>
      </rPr>
      <t xml:space="preserve"> - Discrimination Index
</t>
    </r>
    <r>
      <rPr>
        <b/>
        <sz val="11"/>
        <color indexed="8"/>
        <rFont val="Calibri"/>
        <family val="2"/>
      </rPr>
      <t>ReliabilityCoefficient</t>
    </r>
    <r>
      <rPr>
        <sz val="11"/>
        <color theme="1"/>
        <rFont val="Calibri"/>
        <family val="2"/>
      </rPr>
      <t xml:space="preserve"> - Reliability Coefficient
</t>
    </r>
    <r>
      <rPr>
        <b/>
        <sz val="11"/>
        <color indexed="8"/>
        <rFont val="Calibri"/>
        <family val="2"/>
      </rPr>
      <t>CoefficientAlpha</t>
    </r>
    <r>
      <rPr>
        <sz val="11"/>
        <color theme="1"/>
        <rFont val="Calibri"/>
        <family val="2"/>
      </rPr>
      <t xml:space="preserve"> - Coefficient Alpha
</t>
    </r>
    <r>
      <rPr>
        <b/>
        <sz val="11"/>
        <color indexed="8"/>
        <rFont val="Calibri"/>
        <family val="2"/>
      </rPr>
      <t>ItemTestCorrelation</t>
    </r>
    <r>
      <rPr>
        <sz val="11"/>
        <color theme="1"/>
        <rFont val="Calibri"/>
        <family val="2"/>
      </rPr>
      <t xml:space="preserve"> - Item Test Correlation
</t>
    </r>
    <r>
      <rPr>
        <b/>
        <sz val="11"/>
        <color indexed="8"/>
        <rFont val="Calibri"/>
        <family val="2"/>
      </rPr>
      <t>ItemVariance</t>
    </r>
    <r>
      <rPr>
        <sz val="11"/>
        <color theme="1"/>
        <rFont val="Calibri"/>
        <family val="2"/>
      </rPr>
      <t xml:space="preserve"> - Item Variance
</t>
    </r>
    <r>
      <rPr>
        <b/>
        <sz val="11"/>
        <color indexed="8"/>
        <rFont val="Calibri"/>
        <family val="2"/>
      </rPr>
      <t>ScaleValue</t>
    </r>
    <r>
      <rPr>
        <sz val="11"/>
        <color theme="1"/>
        <rFont val="Calibri"/>
        <family val="2"/>
      </rPr>
      <t xml:space="preserve"> - Scale Value
</t>
    </r>
  </si>
  <si>
    <r>
      <t>MultipleChoice</t>
    </r>
    <r>
      <rPr>
        <sz val="11"/>
        <color theme="1"/>
        <rFont val="Calibri"/>
        <family val="2"/>
      </rPr>
      <t xml:space="preserve"> - Multiple-choice
</t>
    </r>
    <r>
      <rPr>
        <b/>
        <sz val="11"/>
        <color indexed="8"/>
        <rFont val="Calibri"/>
        <family val="2"/>
      </rPr>
      <t>FillInTheBlank</t>
    </r>
    <r>
      <rPr>
        <sz val="11"/>
        <color theme="1"/>
        <rFont val="Calibri"/>
        <family val="2"/>
      </rPr>
      <t xml:space="preserve"> - Fill-in-the-blank
</t>
    </r>
    <r>
      <rPr>
        <b/>
        <sz val="11"/>
        <color indexed="8"/>
        <rFont val="Calibri"/>
        <family val="2"/>
      </rPr>
      <t>TrueFalse</t>
    </r>
    <r>
      <rPr>
        <sz val="11"/>
        <color theme="1"/>
        <rFont val="Calibri"/>
        <family val="2"/>
      </rPr>
      <t xml:space="preserve"> - True/False
</t>
    </r>
    <r>
      <rPr>
        <b/>
        <sz val="11"/>
        <color indexed="8"/>
        <rFont val="Calibri"/>
        <family val="2"/>
      </rPr>
      <t>Essay</t>
    </r>
    <r>
      <rPr>
        <sz val="11"/>
        <color theme="1"/>
        <rFont val="Calibri"/>
        <family val="2"/>
      </rPr>
      <t xml:space="preserve"> - Essay
</t>
    </r>
    <r>
      <rPr>
        <b/>
        <sz val="11"/>
        <color indexed="8"/>
        <rFont val="Calibri"/>
        <family val="2"/>
      </rPr>
      <t>Matching</t>
    </r>
    <r>
      <rPr>
        <sz val="11"/>
        <color theme="1"/>
        <rFont val="Calibri"/>
        <family val="2"/>
      </rPr>
      <t xml:space="preserve"> - Matching
</t>
    </r>
    <r>
      <rPr>
        <b/>
        <sz val="11"/>
        <color indexed="8"/>
        <rFont val="Calibri"/>
        <family val="2"/>
      </rPr>
      <t>ShortAnswer</t>
    </r>
    <r>
      <rPr>
        <sz val="11"/>
        <color theme="1"/>
        <rFont val="Calibri"/>
        <family val="2"/>
      </rPr>
      <t xml:space="preserve"> - Short answer
</t>
    </r>
    <r>
      <rPr>
        <b/>
        <sz val="11"/>
        <color indexed="8"/>
        <rFont val="Calibri"/>
        <family val="2"/>
      </rPr>
      <t>Labeling</t>
    </r>
    <r>
      <rPr>
        <sz val="11"/>
        <color theme="1"/>
        <rFont val="Calibri"/>
        <family val="2"/>
      </rPr>
      <t xml:space="preserve"> - Labeling
</t>
    </r>
    <r>
      <rPr>
        <b/>
        <sz val="11"/>
        <color indexed="8"/>
        <rFont val="Calibri"/>
        <family val="2"/>
      </rPr>
      <t>VisualRepresentation</t>
    </r>
    <r>
      <rPr>
        <sz val="11"/>
        <color theme="1"/>
        <rFont val="Calibri"/>
        <family val="2"/>
      </rPr>
      <t xml:space="preserve"> - Visual representation
</t>
    </r>
    <r>
      <rPr>
        <b/>
        <sz val="11"/>
        <color indexed="8"/>
        <rFont val="Calibri"/>
        <family val="2"/>
      </rPr>
      <t>ShowYourWork</t>
    </r>
    <r>
      <rPr>
        <sz val="11"/>
        <color theme="1"/>
        <rFont val="Calibri"/>
        <family val="2"/>
      </rPr>
      <t xml:space="preserve"> - Show your work
</t>
    </r>
    <r>
      <rPr>
        <b/>
        <sz val="11"/>
        <color indexed="8"/>
        <rFont val="Calibri"/>
        <family val="2"/>
      </rPr>
      <t>OtherConstructedResponse</t>
    </r>
    <r>
      <rPr>
        <sz val="11"/>
        <color theme="1"/>
        <rFont val="Calibri"/>
        <family val="2"/>
      </rPr>
      <t xml:space="preserve"> - Other constructed response
</t>
    </r>
    <r>
      <rPr>
        <b/>
        <sz val="11"/>
        <color indexed="8"/>
        <rFont val="Calibri"/>
        <family val="2"/>
      </rPr>
      <t>PerformanceTask</t>
    </r>
    <r>
      <rPr>
        <sz val="11"/>
        <color theme="1"/>
        <rFont val="Calibri"/>
        <family val="2"/>
      </rPr>
      <t xml:space="preserve"> - Performance task
</t>
    </r>
    <r>
      <rPr>
        <b/>
        <sz val="11"/>
        <color indexed="8"/>
        <rFont val="Calibri"/>
        <family val="2"/>
      </rPr>
      <t>OtherExtendedResponse</t>
    </r>
    <r>
      <rPr>
        <sz val="11"/>
        <color theme="1"/>
        <rFont val="Calibri"/>
        <family val="2"/>
      </rPr>
      <t xml:space="preserve"> - Other extended response
</t>
    </r>
    <r>
      <rPr>
        <b/>
        <sz val="11"/>
        <color indexed="8"/>
        <rFont val="Calibri"/>
        <family val="2"/>
      </rPr>
      <t>Innovative</t>
    </r>
    <r>
      <rPr>
        <sz val="11"/>
        <color theme="1"/>
        <rFont val="Calibri"/>
        <family val="2"/>
      </rPr>
      <t xml:space="preserve"> - Innovative
</t>
    </r>
    <r>
      <rPr>
        <b/>
        <sz val="11"/>
        <color indexed="8"/>
        <rFont val="Calibri"/>
        <family val="2"/>
      </rPr>
      <t>Reordering</t>
    </r>
    <r>
      <rPr>
        <sz val="11"/>
        <color theme="1"/>
        <rFont val="Calibri"/>
        <family val="2"/>
      </rPr>
      <t xml:space="preserve"> - Reordering
</t>
    </r>
    <r>
      <rPr>
        <b/>
        <sz val="11"/>
        <color indexed="8"/>
        <rFont val="Calibri"/>
        <family val="2"/>
      </rPr>
      <t>Substitution</t>
    </r>
    <r>
      <rPr>
        <sz val="11"/>
        <color theme="1"/>
        <rFont val="Calibri"/>
        <family val="2"/>
      </rPr>
      <t xml:space="preserve"> - Substitution
</t>
    </r>
    <r>
      <rPr>
        <b/>
        <sz val="11"/>
        <color indexed="8"/>
        <rFont val="Calibri"/>
        <family val="2"/>
      </rPr>
      <t>Other</t>
    </r>
    <r>
      <rPr>
        <sz val="11"/>
        <color theme="1"/>
        <rFont val="Calibri"/>
        <family val="2"/>
      </rPr>
      <t xml:space="preserve"> - Other
</t>
    </r>
  </si>
  <si>
    <r>
      <t>Birth</t>
    </r>
    <r>
      <rPr>
        <sz val="11"/>
        <color theme="1"/>
        <rFont val="Calibri"/>
        <family val="2"/>
      </rPr>
      <t xml:space="preserve"> - Birth
</t>
    </r>
    <r>
      <rPr>
        <b/>
        <sz val="11"/>
        <color indexed="8"/>
        <rFont val="Calibri"/>
        <family val="2"/>
      </rPr>
      <t>Prenatal</t>
    </r>
    <r>
      <rPr>
        <sz val="11"/>
        <color theme="1"/>
        <rFont val="Calibri"/>
        <family val="2"/>
      </rPr>
      <t xml:space="preserve"> - Prenatal
</t>
    </r>
    <r>
      <rPr>
        <b/>
        <sz val="11"/>
        <color indexed="8"/>
        <rFont val="Calibri"/>
        <family val="2"/>
      </rPr>
      <t>IT</t>
    </r>
    <r>
      <rPr>
        <sz val="11"/>
        <color theme="1"/>
        <rFont val="Calibri"/>
        <family val="2"/>
      </rPr>
      <t xml:space="preserve"> - Infant/toddler
</t>
    </r>
    <r>
      <rPr>
        <b/>
        <sz val="11"/>
        <color indexed="8"/>
        <rFont val="Calibri"/>
        <family val="2"/>
      </rPr>
      <t>PR</t>
    </r>
    <r>
      <rPr>
        <sz val="11"/>
        <color theme="1"/>
        <rFont val="Calibri"/>
        <family val="2"/>
      </rPr>
      <t xml:space="preserve"> - Preschool
</t>
    </r>
    <r>
      <rPr>
        <b/>
        <sz val="11"/>
        <color indexed="8"/>
        <rFont val="Calibri"/>
        <family val="2"/>
      </rPr>
      <t>PK</t>
    </r>
    <r>
      <rPr>
        <sz val="11"/>
        <color theme="1"/>
        <rFont val="Calibri"/>
        <family val="2"/>
      </rPr>
      <t xml:space="preserve"> - Prekindergarten
</t>
    </r>
    <r>
      <rPr>
        <b/>
        <sz val="11"/>
        <color indexed="8"/>
        <rFont val="Calibri"/>
        <family val="2"/>
      </rPr>
      <t>TK</t>
    </r>
    <r>
      <rPr>
        <sz val="11"/>
        <color theme="1"/>
        <rFont val="Calibri"/>
        <family val="2"/>
      </rPr>
      <t xml:space="preserve"> - Transitional Kindergarten
</t>
    </r>
    <r>
      <rPr>
        <b/>
        <sz val="11"/>
        <color indexed="8"/>
        <rFont val="Calibri"/>
        <family val="2"/>
      </rPr>
      <t>KG</t>
    </r>
    <r>
      <rPr>
        <sz val="11"/>
        <color theme="1"/>
        <rFont val="Calibri"/>
        <family val="2"/>
      </rPr>
      <t xml:space="preserve"> - Kindergarten
</t>
    </r>
    <r>
      <rPr>
        <b/>
        <sz val="11"/>
        <color indexed="8"/>
        <rFont val="Calibri"/>
        <family val="2"/>
      </rPr>
      <t>01</t>
    </r>
    <r>
      <rPr>
        <sz val="11"/>
        <color theme="1"/>
        <rFont val="Calibri"/>
        <family val="2"/>
      </rPr>
      <t xml:space="preserve"> - First grade
</t>
    </r>
    <r>
      <rPr>
        <b/>
        <sz val="11"/>
        <color indexed="8"/>
        <rFont val="Calibri"/>
        <family val="2"/>
      </rPr>
      <t>02</t>
    </r>
    <r>
      <rPr>
        <sz val="11"/>
        <color theme="1"/>
        <rFont val="Calibri"/>
        <family val="2"/>
      </rPr>
      <t xml:space="preserve"> - Second grade
</t>
    </r>
    <r>
      <rPr>
        <b/>
        <sz val="11"/>
        <color indexed="8"/>
        <rFont val="Calibri"/>
        <family val="2"/>
      </rPr>
      <t>03</t>
    </r>
    <r>
      <rPr>
        <sz val="11"/>
        <color theme="1"/>
        <rFont val="Calibri"/>
        <family val="2"/>
      </rPr>
      <t xml:space="preserve"> - Third grade
</t>
    </r>
    <r>
      <rPr>
        <b/>
        <sz val="11"/>
        <color indexed="8"/>
        <rFont val="Calibri"/>
        <family val="2"/>
      </rPr>
      <t>04</t>
    </r>
    <r>
      <rPr>
        <sz val="11"/>
        <color theme="1"/>
        <rFont val="Calibri"/>
        <family val="2"/>
      </rPr>
      <t xml:space="preserve"> - Fourth grade
</t>
    </r>
    <r>
      <rPr>
        <b/>
        <sz val="11"/>
        <color indexed="8"/>
        <rFont val="Calibri"/>
        <family val="2"/>
      </rPr>
      <t>05</t>
    </r>
    <r>
      <rPr>
        <sz val="11"/>
        <color theme="1"/>
        <rFont val="Calibri"/>
        <family val="2"/>
      </rPr>
      <t xml:space="preserve"> - Fifth grade
</t>
    </r>
    <r>
      <rPr>
        <b/>
        <sz val="11"/>
        <color indexed="8"/>
        <rFont val="Calibri"/>
        <family val="2"/>
      </rPr>
      <t>06</t>
    </r>
    <r>
      <rPr>
        <sz val="11"/>
        <color theme="1"/>
        <rFont val="Calibri"/>
        <family val="2"/>
      </rPr>
      <t xml:space="preserve"> - Sixth grade
</t>
    </r>
    <r>
      <rPr>
        <b/>
        <sz val="11"/>
        <color indexed="8"/>
        <rFont val="Calibri"/>
        <family val="2"/>
      </rPr>
      <t>07</t>
    </r>
    <r>
      <rPr>
        <sz val="11"/>
        <color theme="1"/>
        <rFont val="Calibri"/>
        <family val="2"/>
      </rPr>
      <t xml:space="preserve"> - Seventh grade
</t>
    </r>
    <r>
      <rPr>
        <b/>
        <sz val="11"/>
        <color indexed="8"/>
        <rFont val="Calibri"/>
        <family val="2"/>
      </rPr>
      <t>08</t>
    </r>
    <r>
      <rPr>
        <sz val="11"/>
        <color theme="1"/>
        <rFont val="Calibri"/>
        <family val="2"/>
      </rPr>
      <t xml:space="preserve"> - Eighth grade
</t>
    </r>
    <r>
      <rPr>
        <b/>
        <sz val="11"/>
        <color indexed="8"/>
        <rFont val="Calibri"/>
        <family val="2"/>
      </rPr>
      <t>09</t>
    </r>
    <r>
      <rPr>
        <sz val="11"/>
        <color theme="1"/>
        <rFont val="Calibri"/>
        <family val="2"/>
      </rPr>
      <t xml:space="preserve"> - Ninth grade
</t>
    </r>
    <r>
      <rPr>
        <b/>
        <sz val="11"/>
        <color indexed="8"/>
        <rFont val="Calibri"/>
        <family val="2"/>
      </rPr>
      <t>10</t>
    </r>
    <r>
      <rPr>
        <sz val="11"/>
        <color theme="1"/>
        <rFont val="Calibri"/>
        <family val="2"/>
      </rPr>
      <t xml:space="preserve"> - Tenth grade
</t>
    </r>
    <r>
      <rPr>
        <b/>
        <sz val="11"/>
        <color indexed="8"/>
        <rFont val="Calibri"/>
        <family val="2"/>
      </rPr>
      <t>11</t>
    </r>
    <r>
      <rPr>
        <sz val="11"/>
        <color theme="1"/>
        <rFont val="Calibri"/>
        <family val="2"/>
      </rPr>
      <t xml:space="preserve"> - Eleventh grade
</t>
    </r>
    <r>
      <rPr>
        <b/>
        <sz val="11"/>
        <color indexed="8"/>
        <rFont val="Calibri"/>
        <family val="2"/>
      </rPr>
      <t>12</t>
    </r>
    <r>
      <rPr>
        <sz val="11"/>
        <color theme="1"/>
        <rFont val="Calibri"/>
        <family val="2"/>
      </rPr>
      <t xml:space="preserve"> - Twelfth grade
</t>
    </r>
    <r>
      <rPr>
        <b/>
        <sz val="11"/>
        <color indexed="8"/>
        <rFont val="Calibri"/>
        <family val="2"/>
      </rPr>
      <t>13</t>
    </r>
    <r>
      <rPr>
        <sz val="11"/>
        <color theme="1"/>
        <rFont val="Calibri"/>
        <family val="2"/>
      </rPr>
      <t xml:space="preserve"> - Grade 13
</t>
    </r>
    <r>
      <rPr>
        <b/>
        <sz val="11"/>
        <color indexed="8"/>
        <rFont val="Calibri"/>
        <family val="2"/>
      </rPr>
      <t>PS</t>
    </r>
    <r>
      <rPr>
        <sz val="11"/>
        <color theme="1"/>
        <rFont val="Calibri"/>
        <family val="2"/>
      </rPr>
      <t xml:space="preserve"> - Postsecondary
</t>
    </r>
    <r>
      <rPr>
        <b/>
        <sz val="11"/>
        <color indexed="8"/>
        <rFont val="Calibri"/>
        <family val="2"/>
      </rPr>
      <t>UG</t>
    </r>
    <r>
      <rPr>
        <sz val="11"/>
        <color theme="1"/>
        <rFont val="Calibri"/>
        <family val="2"/>
      </rPr>
      <t xml:space="preserve"> - Ungraded
</t>
    </r>
    <r>
      <rPr>
        <b/>
        <sz val="11"/>
        <color indexed="8"/>
        <rFont val="Calibri"/>
        <family val="2"/>
      </rPr>
      <t>Other</t>
    </r>
    <r>
      <rPr>
        <sz val="11"/>
        <color theme="1"/>
        <rFont val="Calibri"/>
        <family val="2"/>
      </rPr>
      <t xml:space="preserve"> - Other
</t>
    </r>
  </si>
  <si>
    <r>
      <t>00512</t>
    </r>
    <r>
      <rPr>
        <sz val="11"/>
        <color theme="1"/>
        <rFont val="Calibri"/>
        <family val="2"/>
      </rPr>
      <t xml:space="preserve"> - Achievement/proficiency level
</t>
    </r>
    <r>
      <rPr>
        <b/>
        <sz val="11"/>
        <color indexed="8"/>
        <rFont val="Calibri"/>
        <family val="2"/>
      </rPr>
      <t>00494</t>
    </r>
    <r>
      <rPr>
        <sz val="11"/>
        <color theme="1"/>
        <rFont val="Calibri"/>
        <family val="2"/>
      </rPr>
      <t xml:space="preserve"> - ACT score
</t>
    </r>
    <r>
      <rPr>
        <b/>
        <sz val="11"/>
        <color indexed="8"/>
        <rFont val="Calibri"/>
        <family val="2"/>
      </rPr>
      <t>00490</t>
    </r>
    <r>
      <rPr>
        <sz val="11"/>
        <color theme="1"/>
        <rFont val="Calibri"/>
        <family val="2"/>
      </rPr>
      <t xml:space="preserve"> - Age score
</t>
    </r>
    <r>
      <rPr>
        <b/>
        <sz val="11"/>
        <color indexed="8"/>
        <rFont val="Calibri"/>
        <family val="2"/>
      </rPr>
      <t>00491</t>
    </r>
    <r>
      <rPr>
        <sz val="11"/>
        <color theme="1"/>
        <rFont val="Calibri"/>
        <family val="2"/>
      </rPr>
      <t xml:space="preserve"> - C-scaled scores
</t>
    </r>
    <r>
      <rPr>
        <b/>
        <sz val="11"/>
        <color indexed="8"/>
        <rFont val="Calibri"/>
        <family val="2"/>
      </rPr>
      <t>00492</t>
    </r>
    <r>
      <rPr>
        <sz val="11"/>
        <color theme="1"/>
        <rFont val="Calibri"/>
        <family val="2"/>
      </rPr>
      <t xml:space="preserve"> - College Board examination scores
</t>
    </r>
    <r>
      <rPr>
        <b/>
        <sz val="11"/>
        <color indexed="8"/>
        <rFont val="Calibri"/>
        <family val="2"/>
      </rPr>
      <t>00493</t>
    </r>
    <r>
      <rPr>
        <sz val="11"/>
        <color theme="1"/>
        <rFont val="Calibri"/>
        <family val="2"/>
      </rPr>
      <t xml:space="preserve"> - Grade equivalent or grade-level indicator
</t>
    </r>
    <r>
      <rPr>
        <b/>
        <sz val="11"/>
        <color indexed="8"/>
        <rFont val="Calibri"/>
        <family val="2"/>
      </rPr>
      <t>03473</t>
    </r>
    <r>
      <rPr>
        <sz val="11"/>
        <color theme="1"/>
        <rFont val="Calibri"/>
        <family val="2"/>
      </rPr>
      <t xml:space="preserve"> - Graduation score
</t>
    </r>
    <r>
      <rPr>
        <b/>
        <sz val="11"/>
        <color indexed="8"/>
        <rFont val="Calibri"/>
        <family val="2"/>
      </rPr>
      <t>03474</t>
    </r>
    <r>
      <rPr>
        <sz val="11"/>
        <color theme="1"/>
        <rFont val="Calibri"/>
        <family val="2"/>
      </rPr>
      <t xml:space="preserve"> - Growth/value-added/indexing
</t>
    </r>
    <r>
      <rPr>
        <b/>
        <sz val="11"/>
        <color indexed="8"/>
        <rFont val="Calibri"/>
        <family val="2"/>
      </rPr>
      <t>03475</t>
    </r>
    <r>
      <rPr>
        <sz val="11"/>
        <color theme="1"/>
        <rFont val="Calibri"/>
        <family val="2"/>
      </rPr>
      <t xml:space="preserve"> - International Baccalaureate score
</t>
    </r>
    <r>
      <rPr>
        <b/>
        <sz val="11"/>
        <color indexed="8"/>
        <rFont val="Calibri"/>
        <family val="2"/>
      </rPr>
      <t>00144</t>
    </r>
    <r>
      <rPr>
        <sz val="11"/>
        <color theme="1"/>
        <rFont val="Calibri"/>
        <family val="2"/>
      </rPr>
      <t xml:space="preserve"> - Letter grade/mark
</t>
    </r>
    <r>
      <rPr>
        <b/>
        <sz val="11"/>
        <color indexed="8"/>
        <rFont val="Calibri"/>
        <family val="2"/>
      </rPr>
      <t>00513</t>
    </r>
    <r>
      <rPr>
        <sz val="11"/>
        <color theme="1"/>
        <rFont val="Calibri"/>
        <family val="2"/>
      </rPr>
      <t xml:space="preserve"> - Mastery level
</t>
    </r>
    <r>
      <rPr>
        <b/>
        <sz val="11"/>
        <color indexed="8"/>
        <rFont val="Calibri"/>
        <family val="2"/>
      </rPr>
      <t>00497</t>
    </r>
    <r>
      <rPr>
        <sz val="11"/>
        <color theme="1"/>
        <rFont val="Calibri"/>
        <family val="2"/>
      </rPr>
      <t xml:space="preserve"> - Normal curve equivalent
</t>
    </r>
    <r>
      <rPr>
        <b/>
        <sz val="11"/>
        <color indexed="8"/>
        <rFont val="Calibri"/>
        <family val="2"/>
      </rPr>
      <t>00498</t>
    </r>
    <r>
      <rPr>
        <sz val="11"/>
        <color theme="1"/>
        <rFont val="Calibri"/>
        <family val="2"/>
      </rPr>
      <t xml:space="preserve"> - Normalized standard score
</t>
    </r>
    <r>
      <rPr>
        <b/>
        <sz val="11"/>
        <color indexed="8"/>
        <rFont val="Calibri"/>
        <family val="2"/>
      </rPr>
      <t>00499</t>
    </r>
    <r>
      <rPr>
        <sz val="11"/>
        <color theme="1"/>
        <rFont val="Calibri"/>
        <family val="2"/>
      </rPr>
      <t xml:space="preserve"> - Number score
</t>
    </r>
    <r>
      <rPr>
        <b/>
        <sz val="11"/>
        <color indexed="8"/>
        <rFont val="Calibri"/>
        <family val="2"/>
      </rPr>
      <t>00500</t>
    </r>
    <r>
      <rPr>
        <sz val="11"/>
        <color theme="1"/>
        <rFont val="Calibri"/>
        <family val="2"/>
      </rPr>
      <t xml:space="preserve"> - Pass-fail
</t>
    </r>
    <r>
      <rPr>
        <b/>
        <sz val="11"/>
        <color indexed="8"/>
        <rFont val="Calibri"/>
        <family val="2"/>
      </rPr>
      <t>03476</t>
    </r>
    <r>
      <rPr>
        <sz val="11"/>
        <color theme="1"/>
        <rFont val="Calibri"/>
        <family val="2"/>
      </rPr>
      <t xml:space="preserve"> - Percentile
</t>
    </r>
    <r>
      <rPr>
        <b/>
        <sz val="11"/>
        <color indexed="8"/>
        <rFont val="Calibri"/>
        <family val="2"/>
      </rPr>
      <t>00502</t>
    </r>
    <r>
      <rPr>
        <sz val="11"/>
        <color theme="1"/>
        <rFont val="Calibri"/>
        <family val="2"/>
      </rPr>
      <t xml:space="preserve"> - Percentile rank
</t>
    </r>
    <r>
      <rPr>
        <b/>
        <sz val="11"/>
        <color indexed="8"/>
        <rFont val="Calibri"/>
        <family val="2"/>
      </rPr>
      <t>00503</t>
    </r>
    <r>
      <rPr>
        <sz val="11"/>
        <color theme="1"/>
        <rFont val="Calibri"/>
        <family val="2"/>
      </rPr>
      <t xml:space="preserve"> - Proficiency level
</t>
    </r>
    <r>
      <rPr>
        <b/>
        <sz val="11"/>
        <color indexed="8"/>
        <rFont val="Calibri"/>
        <family val="2"/>
      </rPr>
      <t>03477</t>
    </r>
    <r>
      <rPr>
        <sz val="11"/>
        <color theme="1"/>
        <rFont val="Calibri"/>
        <family val="2"/>
      </rPr>
      <t xml:space="preserve"> - Promotion score
</t>
    </r>
    <r>
      <rPr>
        <b/>
        <sz val="11"/>
        <color indexed="8"/>
        <rFont val="Calibri"/>
        <family val="2"/>
      </rPr>
      <t>00504</t>
    </r>
    <r>
      <rPr>
        <sz val="11"/>
        <color theme="1"/>
        <rFont val="Calibri"/>
        <family val="2"/>
      </rPr>
      <t xml:space="preserve"> - Ranking
</t>
    </r>
    <r>
      <rPr>
        <b/>
        <sz val="11"/>
        <color indexed="8"/>
        <rFont val="Calibri"/>
        <family val="2"/>
      </rPr>
      <t>00505</t>
    </r>
    <r>
      <rPr>
        <sz val="11"/>
        <color theme="1"/>
        <rFont val="Calibri"/>
        <family val="2"/>
      </rPr>
      <t xml:space="preserve"> - Ratio IQ's
</t>
    </r>
    <r>
      <rPr>
        <b/>
        <sz val="11"/>
        <color indexed="8"/>
        <rFont val="Calibri"/>
        <family val="2"/>
      </rPr>
      <t>03478</t>
    </r>
    <r>
      <rPr>
        <sz val="11"/>
        <color theme="1"/>
        <rFont val="Calibri"/>
        <family val="2"/>
      </rPr>
      <t xml:space="preserve"> - Raw score
</t>
    </r>
    <r>
      <rPr>
        <b/>
        <sz val="11"/>
        <color indexed="8"/>
        <rFont val="Calibri"/>
        <family val="2"/>
      </rPr>
      <t>03479</t>
    </r>
    <r>
      <rPr>
        <sz val="11"/>
        <color theme="1"/>
        <rFont val="Calibri"/>
        <family val="2"/>
      </rPr>
      <t xml:space="preserve"> - Scale score
</t>
    </r>
    <r>
      <rPr>
        <b/>
        <sz val="11"/>
        <color indexed="8"/>
        <rFont val="Calibri"/>
        <family val="2"/>
      </rPr>
      <t>00506</t>
    </r>
    <r>
      <rPr>
        <sz val="11"/>
        <color theme="1"/>
        <rFont val="Calibri"/>
        <family val="2"/>
      </rPr>
      <t xml:space="preserve"> - Standard age score
</t>
    </r>
    <r>
      <rPr>
        <b/>
        <sz val="11"/>
        <color indexed="8"/>
        <rFont val="Calibri"/>
        <family val="2"/>
      </rPr>
      <t>00508</t>
    </r>
    <r>
      <rPr>
        <sz val="11"/>
        <color theme="1"/>
        <rFont val="Calibri"/>
        <family val="2"/>
      </rPr>
      <t xml:space="preserve"> - Stanine score
</t>
    </r>
    <r>
      <rPr>
        <b/>
        <sz val="11"/>
        <color indexed="8"/>
        <rFont val="Calibri"/>
        <family val="2"/>
      </rPr>
      <t>00509</t>
    </r>
    <r>
      <rPr>
        <sz val="11"/>
        <color theme="1"/>
        <rFont val="Calibri"/>
        <family val="2"/>
      </rPr>
      <t xml:space="preserve"> - Sten score
</t>
    </r>
    <r>
      <rPr>
        <b/>
        <sz val="11"/>
        <color indexed="8"/>
        <rFont val="Calibri"/>
        <family val="2"/>
      </rPr>
      <t>00510</t>
    </r>
    <r>
      <rPr>
        <sz val="11"/>
        <color theme="1"/>
        <rFont val="Calibri"/>
        <family val="2"/>
      </rPr>
      <t xml:space="preserve"> - T-score
</t>
    </r>
    <r>
      <rPr>
        <b/>
        <sz val="11"/>
        <color indexed="8"/>
        <rFont val="Calibri"/>
        <family val="2"/>
      </rPr>
      <t>03480</t>
    </r>
    <r>
      <rPr>
        <sz val="11"/>
        <color theme="1"/>
        <rFont val="Calibri"/>
        <family val="2"/>
      </rPr>
      <t xml:space="preserve"> - Workplace readiness score
</t>
    </r>
    <r>
      <rPr>
        <b/>
        <sz val="11"/>
        <color indexed="8"/>
        <rFont val="Calibri"/>
        <family val="2"/>
      </rPr>
      <t>00511</t>
    </r>
    <r>
      <rPr>
        <sz val="11"/>
        <color theme="1"/>
        <rFont val="Calibri"/>
        <family val="2"/>
      </rPr>
      <t xml:space="preserve"> - Z-score
</t>
    </r>
    <r>
      <rPr>
        <b/>
        <sz val="11"/>
        <color indexed="8"/>
        <rFont val="Calibri"/>
        <family val="2"/>
      </rPr>
      <t>09999</t>
    </r>
    <r>
      <rPr>
        <sz val="11"/>
        <color theme="1"/>
        <rFont val="Calibri"/>
        <family val="2"/>
      </rPr>
      <t xml:space="preserve"> - Other
</t>
    </r>
  </si>
  <si>
    <r>
      <t>00050</t>
    </r>
    <r>
      <rPr>
        <sz val="11"/>
        <color theme="1"/>
        <rFont val="Calibri"/>
        <family val="2"/>
      </rPr>
      <t xml:space="preserve"> - Admission
</t>
    </r>
    <r>
      <rPr>
        <b/>
        <sz val="11"/>
        <color indexed="8"/>
        <rFont val="Calibri"/>
        <family val="2"/>
      </rPr>
      <t>00051</t>
    </r>
    <r>
      <rPr>
        <sz val="11"/>
        <color theme="1"/>
        <rFont val="Calibri"/>
        <family val="2"/>
      </rPr>
      <t xml:space="preserve"> - Assessment of student's progress
</t>
    </r>
    <r>
      <rPr>
        <b/>
        <sz val="11"/>
        <color indexed="8"/>
        <rFont val="Calibri"/>
        <family val="2"/>
      </rPr>
      <t>73055</t>
    </r>
    <r>
      <rPr>
        <sz val="11"/>
        <color theme="1"/>
        <rFont val="Calibri"/>
        <family val="2"/>
      </rPr>
      <t xml:space="preserve"> - College Readiness
</t>
    </r>
    <r>
      <rPr>
        <b/>
        <sz val="11"/>
        <color indexed="8"/>
        <rFont val="Calibri"/>
        <family val="2"/>
      </rPr>
      <t>00063</t>
    </r>
    <r>
      <rPr>
        <sz val="11"/>
        <color theme="1"/>
        <rFont val="Calibri"/>
        <family val="2"/>
      </rPr>
      <t xml:space="preserve"> - Course credit
</t>
    </r>
    <r>
      <rPr>
        <b/>
        <sz val="11"/>
        <color indexed="8"/>
        <rFont val="Calibri"/>
        <family val="2"/>
      </rPr>
      <t>00064</t>
    </r>
    <r>
      <rPr>
        <sz val="11"/>
        <color theme="1"/>
        <rFont val="Calibri"/>
        <family val="2"/>
      </rPr>
      <t xml:space="preserve"> - Course requirement
</t>
    </r>
    <r>
      <rPr>
        <b/>
        <sz val="11"/>
        <color indexed="8"/>
        <rFont val="Calibri"/>
        <family val="2"/>
      </rPr>
      <t>73069</t>
    </r>
    <r>
      <rPr>
        <sz val="11"/>
        <color theme="1"/>
        <rFont val="Calibri"/>
        <family val="2"/>
      </rPr>
      <t xml:space="preserve"> - Diagnosis
</t>
    </r>
    <r>
      <rPr>
        <b/>
        <sz val="11"/>
        <color indexed="8"/>
        <rFont val="Calibri"/>
        <family val="2"/>
      </rPr>
      <t>03459</t>
    </r>
    <r>
      <rPr>
        <sz val="11"/>
        <color theme="1"/>
        <rFont val="Calibri"/>
        <family val="2"/>
      </rPr>
      <t xml:space="preserve"> - Federal accountability
</t>
    </r>
    <r>
      <rPr>
        <b/>
        <sz val="11"/>
        <color indexed="8"/>
        <rFont val="Calibri"/>
        <family val="2"/>
      </rPr>
      <t>73068</t>
    </r>
    <r>
      <rPr>
        <sz val="11"/>
        <color theme="1"/>
        <rFont val="Calibri"/>
        <family val="2"/>
      </rPr>
      <t xml:space="preserve"> - Inform local or state policy
</t>
    </r>
    <r>
      <rPr>
        <b/>
        <sz val="11"/>
        <color indexed="8"/>
        <rFont val="Calibri"/>
        <family val="2"/>
      </rPr>
      <t>00055</t>
    </r>
    <r>
      <rPr>
        <sz val="11"/>
        <color theme="1"/>
        <rFont val="Calibri"/>
        <family val="2"/>
      </rPr>
      <t xml:space="preserve"> - Instructional decision
</t>
    </r>
    <r>
      <rPr>
        <b/>
        <sz val="11"/>
        <color indexed="8"/>
        <rFont val="Calibri"/>
        <family val="2"/>
      </rPr>
      <t>03457</t>
    </r>
    <r>
      <rPr>
        <sz val="11"/>
        <color theme="1"/>
        <rFont val="Calibri"/>
        <family val="2"/>
      </rPr>
      <t xml:space="preserve"> - Local accountability
</t>
    </r>
    <r>
      <rPr>
        <b/>
        <sz val="11"/>
        <color indexed="8"/>
        <rFont val="Calibri"/>
        <family val="2"/>
      </rPr>
      <t>02404</t>
    </r>
    <r>
      <rPr>
        <sz val="11"/>
        <color theme="1"/>
        <rFont val="Calibri"/>
        <family val="2"/>
      </rPr>
      <t xml:space="preserve"> - Local graduation requirement
</t>
    </r>
    <r>
      <rPr>
        <b/>
        <sz val="11"/>
        <color indexed="8"/>
        <rFont val="Calibri"/>
        <family val="2"/>
      </rPr>
      <t>73042</t>
    </r>
    <r>
      <rPr>
        <sz val="11"/>
        <color theme="1"/>
        <rFont val="Calibri"/>
        <family val="2"/>
      </rPr>
      <t xml:space="preserve"> - Obtain a state- or industry-recognized certificate or license
</t>
    </r>
    <r>
      <rPr>
        <b/>
        <sz val="11"/>
        <color indexed="8"/>
        <rFont val="Calibri"/>
        <family val="2"/>
      </rPr>
      <t>73043</t>
    </r>
    <r>
      <rPr>
        <sz val="11"/>
        <color theme="1"/>
        <rFont val="Calibri"/>
        <family val="2"/>
      </rPr>
      <t xml:space="preserve"> - Obtain postsecondary credit for the course
</t>
    </r>
    <r>
      <rPr>
        <b/>
        <sz val="11"/>
        <color indexed="8"/>
        <rFont val="Calibri"/>
        <family val="2"/>
      </rPr>
      <t>73067</t>
    </r>
    <r>
      <rPr>
        <sz val="11"/>
        <color theme="1"/>
        <rFont val="Calibri"/>
        <family val="2"/>
      </rPr>
      <t xml:space="preserve"> - Program eligibility
</t>
    </r>
    <r>
      <rPr>
        <b/>
        <sz val="11"/>
        <color indexed="8"/>
        <rFont val="Calibri"/>
        <family val="2"/>
      </rPr>
      <t>00057</t>
    </r>
    <r>
      <rPr>
        <sz val="11"/>
        <color theme="1"/>
        <rFont val="Calibri"/>
        <family val="2"/>
      </rPr>
      <t xml:space="preserve"> - Program evaluation
</t>
    </r>
    <r>
      <rPr>
        <b/>
        <sz val="11"/>
        <color indexed="8"/>
        <rFont val="Calibri"/>
        <family val="2"/>
      </rPr>
      <t>00058</t>
    </r>
    <r>
      <rPr>
        <sz val="11"/>
        <color theme="1"/>
        <rFont val="Calibri"/>
        <family val="2"/>
      </rPr>
      <t xml:space="preserve"> - Program placement
</t>
    </r>
    <r>
      <rPr>
        <b/>
        <sz val="11"/>
        <color indexed="8"/>
        <rFont val="Calibri"/>
        <family val="2"/>
      </rPr>
      <t>00062</t>
    </r>
    <r>
      <rPr>
        <sz val="11"/>
        <color theme="1"/>
        <rFont val="Calibri"/>
        <family val="2"/>
      </rPr>
      <t xml:space="preserve"> - Promotion to or retention in a grade or program
</t>
    </r>
    <r>
      <rPr>
        <b/>
        <sz val="11"/>
        <color indexed="8"/>
        <rFont val="Calibri"/>
        <family val="2"/>
      </rPr>
      <t>00061</t>
    </r>
    <r>
      <rPr>
        <sz val="11"/>
        <color theme="1"/>
        <rFont val="Calibri"/>
        <family val="2"/>
      </rPr>
      <t xml:space="preserve"> - Screening
</t>
    </r>
    <r>
      <rPr>
        <b/>
        <sz val="11"/>
        <color indexed="8"/>
        <rFont val="Calibri"/>
        <family val="2"/>
      </rPr>
      <t>03458</t>
    </r>
    <r>
      <rPr>
        <sz val="11"/>
        <color theme="1"/>
        <rFont val="Calibri"/>
        <family val="2"/>
      </rPr>
      <t xml:space="preserve"> - State accountability
</t>
    </r>
    <r>
      <rPr>
        <b/>
        <sz val="11"/>
        <color indexed="8"/>
        <rFont val="Calibri"/>
        <family val="2"/>
      </rPr>
      <t>09999</t>
    </r>
    <r>
      <rPr>
        <sz val="11"/>
        <color theme="1"/>
        <rFont val="Calibri"/>
        <family val="2"/>
      </rPr>
      <t xml:space="preserve"> - Other
</t>
    </r>
    <r>
      <rPr>
        <b/>
        <sz val="11"/>
        <color indexed="8"/>
        <rFont val="Calibri"/>
        <family val="2"/>
      </rPr>
      <t>00054</t>
    </r>
    <r>
      <rPr>
        <sz val="11"/>
        <color theme="1"/>
        <rFont val="Calibri"/>
        <family val="2"/>
      </rPr>
      <t xml:space="preserve"> - State graduation requirement
</t>
    </r>
  </si>
  <si>
    <r>
      <t>Participated</t>
    </r>
    <r>
      <rPr>
        <sz val="11"/>
        <color theme="1"/>
        <rFont val="Calibri"/>
        <family val="2"/>
      </rPr>
      <t xml:space="preserve"> - Participated
</t>
    </r>
    <r>
      <rPr>
        <b/>
        <sz val="11"/>
        <color indexed="8"/>
        <rFont val="Calibri"/>
        <family val="2"/>
      </rPr>
      <t>DidNotParticipate</t>
    </r>
    <r>
      <rPr>
        <sz val="11"/>
        <color theme="1"/>
        <rFont val="Calibri"/>
        <family val="2"/>
      </rPr>
      <t xml:space="preserve"> - Did Not Participate
</t>
    </r>
  </si>
  <si>
    <r>
      <t>ParentsOptOut</t>
    </r>
    <r>
      <rPr>
        <sz val="11"/>
        <color theme="1"/>
        <rFont val="Calibri"/>
        <family val="2"/>
      </rPr>
      <t xml:space="preserve"> - Parents opt out
</t>
    </r>
    <r>
      <rPr>
        <b/>
        <sz val="11"/>
        <color indexed="8"/>
        <rFont val="Calibri"/>
        <family val="2"/>
      </rPr>
      <t>Absent</t>
    </r>
    <r>
      <rPr>
        <sz val="11"/>
        <color theme="1"/>
        <rFont val="Calibri"/>
        <family val="2"/>
      </rPr>
      <t xml:space="preserve"> - Absent during
</t>
    </r>
    <r>
      <rPr>
        <b/>
        <sz val="11"/>
        <color indexed="8"/>
        <rFont val="Calibri"/>
        <family val="2"/>
      </rPr>
      <t>Other</t>
    </r>
    <r>
      <rPr>
        <sz val="11"/>
        <color theme="1"/>
        <rFont val="Calibri"/>
        <family val="2"/>
      </rPr>
      <t xml:space="preserve"> - Did not participate for other reason
</t>
    </r>
    <r>
      <rPr>
        <b/>
        <sz val="11"/>
        <color indexed="8"/>
        <rFont val="Calibri"/>
        <family val="2"/>
      </rPr>
      <t>OutOfLevelTest</t>
    </r>
    <r>
      <rPr>
        <sz val="11"/>
        <color theme="1"/>
        <rFont val="Calibri"/>
        <family val="2"/>
      </rPr>
      <t xml:space="preserve"> - Students who participated in an out of level test (not in accordance with ESEA as amended)
</t>
    </r>
    <r>
      <rPr>
        <b/>
        <sz val="11"/>
        <color indexed="8"/>
        <rFont val="Calibri"/>
        <family val="2"/>
      </rPr>
      <t>NoValidScore</t>
    </r>
    <r>
      <rPr>
        <sz val="11"/>
        <color theme="1"/>
        <rFont val="Calibri"/>
        <family val="2"/>
      </rPr>
      <t xml:space="preserve"> - No valid score
</t>
    </r>
    <r>
      <rPr>
        <b/>
        <sz val="11"/>
        <color indexed="8"/>
        <rFont val="Calibri"/>
        <family val="2"/>
      </rPr>
      <t>Medical</t>
    </r>
    <r>
      <rPr>
        <sz val="11"/>
        <color theme="1"/>
        <rFont val="Calibri"/>
        <family val="2"/>
      </rPr>
      <t xml:space="preserve"> - Medical emergency
</t>
    </r>
    <r>
      <rPr>
        <b/>
        <sz val="11"/>
        <color indexed="8"/>
        <rFont val="Calibri"/>
        <family val="2"/>
      </rPr>
      <t>Moved</t>
    </r>
    <r>
      <rPr>
        <sz val="11"/>
        <color theme="1"/>
        <rFont val="Calibri"/>
        <family val="2"/>
      </rPr>
      <t xml:space="preserve"> - Moved
</t>
    </r>
    <r>
      <rPr>
        <b/>
        <sz val="11"/>
        <color indexed="8"/>
        <rFont val="Calibri"/>
        <family val="2"/>
      </rPr>
      <t>LeftProgram</t>
    </r>
    <r>
      <rPr>
        <sz val="11"/>
        <color theme="1"/>
        <rFont val="Calibri"/>
        <family val="2"/>
      </rPr>
      <t xml:space="preserve"> - Person left program - unable to locate
</t>
    </r>
  </si>
  <si>
    <r>
      <t>Scheduling</t>
    </r>
    <r>
      <rPr>
        <sz val="11"/>
        <color theme="1"/>
        <rFont val="Calibri"/>
        <family val="2"/>
      </rPr>
      <t xml:space="preserve"> - Scheduling accommodations
</t>
    </r>
    <r>
      <rPr>
        <b/>
        <sz val="11"/>
        <color indexed="8"/>
        <rFont val="Calibri"/>
        <family val="2"/>
      </rPr>
      <t>Setting</t>
    </r>
    <r>
      <rPr>
        <sz val="11"/>
        <color theme="1"/>
        <rFont val="Calibri"/>
        <family val="2"/>
      </rPr>
      <t xml:space="preserve"> - Settings accommodations
</t>
    </r>
    <r>
      <rPr>
        <b/>
        <sz val="11"/>
        <color indexed="8"/>
        <rFont val="Calibri"/>
        <family val="2"/>
      </rPr>
      <t>EquipmentOrTechnology</t>
    </r>
    <r>
      <rPr>
        <sz val="11"/>
        <color theme="1"/>
        <rFont val="Calibri"/>
        <family val="2"/>
      </rPr>
      <t xml:space="preserve"> - Student equipment/technology
</t>
    </r>
    <r>
      <rPr>
        <b/>
        <sz val="11"/>
        <color indexed="8"/>
        <rFont val="Calibri"/>
        <family val="2"/>
      </rPr>
      <t>TestAdministration</t>
    </r>
    <r>
      <rPr>
        <sz val="11"/>
        <color theme="1"/>
        <rFont val="Calibri"/>
        <family val="2"/>
      </rPr>
      <t xml:space="preserve"> - Test administration accommodation
</t>
    </r>
    <r>
      <rPr>
        <b/>
        <sz val="11"/>
        <color indexed="8"/>
        <rFont val="Calibri"/>
        <family val="2"/>
      </rPr>
      <t>TestMaterial</t>
    </r>
    <r>
      <rPr>
        <sz val="11"/>
        <color theme="1"/>
        <rFont val="Calibri"/>
        <family val="2"/>
      </rPr>
      <t xml:space="preserve"> - Test material accommodations
</t>
    </r>
    <r>
      <rPr>
        <b/>
        <sz val="11"/>
        <color indexed="8"/>
        <rFont val="Calibri"/>
        <family val="2"/>
      </rPr>
      <t>TestResponse</t>
    </r>
    <r>
      <rPr>
        <sz val="11"/>
        <color theme="1"/>
        <rFont val="Calibri"/>
        <family val="2"/>
      </rPr>
      <t xml:space="preserve"> - Test response accommodation
</t>
    </r>
    <r>
      <rPr>
        <b/>
        <sz val="11"/>
        <color indexed="8"/>
        <rFont val="Calibri"/>
        <family val="2"/>
      </rPr>
      <t>ELL</t>
    </r>
    <r>
      <rPr>
        <sz val="11"/>
        <color theme="1"/>
        <rFont val="Calibri"/>
        <family val="2"/>
      </rPr>
      <t xml:space="preserve"> - English language learner accommodation
</t>
    </r>
    <r>
      <rPr>
        <b/>
        <sz val="11"/>
        <color indexed="8"/>
        <rFont val="Calibri"/>
        <family val="2"/>
      </rPr>
      <t>504</t>
    </r>
    <r>
      <rPr>
        <sz val="11"/>
        <color theme="1"/>
        <rFont val="Calibri"/>
        <family val="2"/>
      </rPr>
      <t xml:space="preserve"> - 504 accommodation
</t>
    </r>
    <r>
      <rPr>
        <b/>
        <sz val="11"/>
        <color indexed="8"/>
        <rFont val="Calibri"/>
        <family val="2"/>
      </rPr>
      <t>Other</t>
    </r>
    <r>
      <rPr>
        <sz val="11"/>
        <color theme="1"/>
        <rFont val="Calibri"/>
        <family val="2"/>
      </rPr>
      <t xml:space="preserve"> - Other
</t>
    </r>
  </si>
  <si>
    <r>
      <t>CanadianSIN</t>
    </r>
    <r>
      <rPr>
        <sz val="11"/>
        <color theme="1"/>
        <rFont val="Calibri"/>
        <family val="2"/>
      </rPr>
      <t xml:space="preserve"> - Canadian Social Insurance Number
</t>
    </r>
    <r>
      <rPr>
        <b/>
        <sz val="11"/>
        <color indexed="8"/>
        <rFont val="Calibri"/>
        <family val="2"/>
      </rPr>
      <t>District</t>
    </r>
    <r>
      <rPr>
        <sz val="11"/>
        <color theme="1"/>
        <rFont val="Calibri"/>
        <family val="2"/>
      </rPr>
      <t xml:space="preserve"> - District-assigned number
</t>
    </r>
    <r>
      <rPr>
        <b/>
        <sz val="11"/>
        <color indexed="8"/>
        <rFont val="Calibri"/>
        <family val="2"/>
      </rPr>
      <t>Family</t>
    </r>
    <r>
      <rPr>
        <sz val="11"/>
        <color theme="1"/>
        <rFont val="Calibri"/>
        <family val="2"/>
      </rPr>
      <t xml:space="preserve"> - Family unit number
</t>
    </r>
    <r>
      <rPr>
        <b/>
        <sz val="11"/>
        <color indexed="8"/>
        <rFont val="Calibri"/>
        <family val="2"/>
      </rPr>
      <t>Federal</t>
    </r>
    <r>
      <rPr>
        <sz val="11"/>
        <color theme="1"/>
        <rFont val="Calibri"/>
        <family val="2"/>
      </rPr>
      <t xml:space="preserve"> - Federal identification number
</t>
    </r>
    <r>
      <rPr>
        <b/>
        <sz val="11"/>
        <color indexed="8"/>
        <rFont val="Calibri"/>
        <family val="2"/>
      </rPr>
      <t>NationalMigrant</t>
    </r>
    <r>
      <rPr>
        <sz val="11"/>
        <color theme="1"/>
        <rFont val="Calibri"/>
        <family val="2"/>
      </rPr>
      <t xml:space="preserve"> - National migrant number
</t>
    </r>
    <r>
      <rPr>
        <b/>
        <sz val="11"/>
        <color indexed="8"/>
        <rFont val="Calibri"/>
        <family val="2"/>
      </rPr>
      <t>School</t>
    </r>
    <r>
      <rPr>
        <sz val="11"/>
        <color theme="1"/>
        <rFont val="Calibri"/>
        <family val="2"/>
      </rPr>
      <t xml:space="preserve"> - School-assigned number
</t>
    </r>
    <r>
      <rPr>
        <b/>
        <sz val="11"/>
        <color indexed="8"/>
        <rFont val="Calibri"/>
        <family val="2"/>
      </rPr>
      <t>SSN</t>
    </r>
    <r>
      <rPr>
        <sz val="11"/>
        <color theme="1"/>
        <rFont val="Calibri"/>
        <family val="2"/>
      </rPr>
      <t xml:space="preserve"> - Social Security Administration number
</t>
    </r>
    <r>
      <rPr>
        <b/>
        <sz val="11"/>
        <color indexed="8"/>
        <rFont val="Calibri"/>
        <family val="2"/>
      </rPr>
      <t>State</t>
    </r>
    <r>
      <rPr>
        <sz val="11"/>
        <color theme="1"/>
        <rFont val="Calibri"/>
        <family val="2"/>
      </rPr>
      <t xml:space="preserve"> - State-assigned number
</t>
    </r>
    <r>
      <rPr>
        <b/>
        <sz val="11"/>
        <color indexed="8"/>
        <rFont val="Calibri"/>
        <family val="2"/>
      </rPr>
      <t>StateMigrant</t>
    </r>
    <r>
      <rPr>
        <sz val="11"/>
        <color theme="1"/>
        <rFont val="Calibri"/>
        <family val="2"/>
      </rPr>
      <t xml:space="preserve"> - State migrant number
</t>
    </r>
    <r>
      <rPr>
        <b/>
        <sz val="11"/>
        <color indexed="8"/>
        <rFont val="Calibri"/>
        <family val="2"/>
      </rPr>
      <t>Program</t>
    </r>
    <r>
      <rPr>
        <sz val="11"/>
        <color theme="1"/>
        <rFont val="Calibri"/>
        <family val="2"/>
      </rPr>
      <t xml:space="preserve"> - Program-assigned number
</t>
    </r>
  </si>
  <si>
    <r>
      <t xml:space="preserve">NoCredit </t>
    </r>
    <r>
      <rPr>
        <sz val="11"/>
        <color theme="1"/>
        <rFont val="Calibri"/>
        <family val="2"/>
      </rPr>
      <t xml:space="preserve"> - No Credit
</t>
    </r>
    <r>
      <rPr>
        <b/>
        <sz val="11"/>
        <color indexed="8"/>
        <rFont val="Calibri"/>
        <family val="2"/>
      </rPr>
      <t xml:space="preserve">Quarter </t>
    </r>
    <r>
      <rPr>
        <sz val="11"/>
        <color theme="1"/>
        <rFont val="Calibri"/>
        <family val="2"/>
      </rPr>
      <t xml:space="preserve"> - Quarter 
</t>
    </r>
    <r>
      <rPr>
        <b/>
        <sz val="11"/>
        <color indexed="8"/>
        <rFont val="Calibri"/>
        <family val="2"/>
      </rPr>
      <t xml:space="preserve">Semester </t>
    </r>
    <r>
      <rPr>
        <sz val="11"/>
        <color theme="1"/>
        <rFont val="Calibri"/>
        <family val="2"/>
      </rPr>
      <t xml:space="preserve"> - Semester 
</t>
    </r>
    <r>
      <rPr>
        <b/>
        <sz val="11"/>
        <color indexed="8"/>
        <rFont val="Calibri"/>
        <family val="2"/>
      </rPr>
      <t xml:space="preserve">Units </t>
    </r>
    <r>
      <rPr>
        <sz val="11"/>
        <color theme="1"/>
        <rFont val="Calibri"/>
        <family val="2"/>
      </rPr>
      <t xml:space="preserve"> - Units 
</t>
    </r>
    <r>
      <rPr>
        <b/>
        <sz val="11"/>
        <color indexed="8"/>
        <rFont val="Calibri"/>
        <family val="2"/>
      </rPr>
      <t xml:space="preserve">CarnegieUnits </t>
    </r>
    <r>
      <rPr>
        <sz val="11"/>
        <color theme="1"/>
        <rFont val="Calibri"/>
        <family val="2"/>
      </rPr>
      <t xml:space="preserve"> - Carnegie Units 
</t>
    </r>
    <r>
      <rPr>
        <b/>
        <sz val="11"/>
        <color indexed="8"/>
        <rFont val="Calibri"/>
        <family val="2"/>
      </rPr>
      <t xml:space="preserve">ContinuingEducationUnits </t>
    </r>
    <r>
      <rPr>
        <sz val="11"/>
        <color theme="1"/>
        <rFont val="Calibri"/>
        <family val="2"/>
      </rPr>
      <t xml:space="preserve"> - Continuing Education Units 
</t>
    </r>
    <r>
      <rPr>
        <b/>
        <sz val="11"/>
        <color indexed="8"/>
        <rFont val="Calibri"/>
        <family val="2"/>
      </rPr>
      <t xml:space="preserve">ClockHours </t>
    </r>
    <r>
      <rPr>
        <sz val="11"/>
        <color theme="1"/>
        <rFont val="Calibri"/>
        <family val="2"/>
      </rPr>
      <t xml:space="preserve"> - Clock Hours 
</t>
    </r>
    <r>
      <rPr>
        <b/>
        <sz val="11"/>
        <color indexed="8"/>
        <rFont val="Calibri"/>
        <family val="2"/>
      </rPr>
      <t>Other</t>
    </r>
    <r>
      <rPr>
        <sz val="11"/>
        <color theme="1"/>
        <rFont val="Calibri"/>
        <family val="2"/>
      </rPr>
      <t xml:space="preserve"> - Other
</t>
    </r>
    <r>
      <rPr>
        <b/>
        <sz val="11"/>
        <color indexed="8"/>
        <rFont val="Calibri"/>
        <family val="2"/>
      </rPr>
      <t>Unreported</t>
    </r>
    <r>
      <rPr>
        <sz val="11"/>
        <color theme="1"/>
        <rFont val="Calibri"/>
        <family val="2"/>
      </rPr>
      <t xml:space="preserve"> - Unreported
</t>
    </r>
  </si>
  <si>
    <r>
      <t>Mother</t>
    </r>
    <r>
      <rPr>
        <sz val="11"/>
        <color theme="1"/>
        <rFont val="Calibri"/>
        <family val="2"/>
      </rPr>
      <t xml:space="preserve"> - Mother
</t>
    </r>
    <r>
      <rPr>
        <b/>
        <sz val="11"/>
        <color indexed="8"/>
        <rFont val="Calibri"/>
        <family val="2"/>
      </rPr>
      <t>Father</t>
    </r>
    <r>
      <rPr>
        <sz val="11"/>
        <color theme="1"/>
        <rFont val="Calibri"/>
        <family val="2"/>
      </rPr>
      <t xml:space="preserve"> - Father
</t>
    </r>
    <r>
      <rPr>
        <b/>
        <sz val="11"/>
        <color indexed="8"/>
        <rFont val="Calibri"/>
        <family val="2"/>
      </rPr>
      <t>Grandparent</t>
    </r>
    <r>
      <rPr>
        <sz val="11"/>
        <color theme="1"/>
        <rFont val="Calibri"/>
        <family val="2"/>
      </rPr>
      <t xml:space="preserve"> - Grandparent
</t>
    </r>
    <r>
      <rPr>
        <b/>
        <sz val="11"/>
        <color indexed="8"/>
        <rFont val="Calibri"/>
        <family val="2"/>
      </rPr>
      <t>Aunt</t>
    </r>
    <r>
      <rPr>
        <sz val="11"/>
        <color theme="1"/>
        <rFont val="Calibri"/>
        <family val="2"/>
      </rPr>
      <t xml:space="preserve"> - Aunt
</t>
    </r>
    <r>
      <rPr>
        <b/>
        <sz val="11"/>
        <color indexed="8"/>
        <rFont val="Calibri"/>
        <family val="2"/>
      </rPr>
      <t>Uncle</t>
    </r>
    <r>
      <rPr>
        <sz val="11"/>
        <color theme="1"/>
        <rFont val="Calibri"/>
        <family val="2"/>
      </rPr>
      <t xml:space="preserve"> - Uncle
</t>
    </r>
    <r>
      <rPr>
        <b/>
        <sz val="11"/>
        <color indexed="8"/>
        <rFont val="Calibri"/>
        <family val="2"/>
      </rPr>
      <t>Sibling</t>
    </r>
    <r>
      <rPr>
        <sz val="11"/>
        <color theme="1"/>
        <rFont val="Calibri"/>
        <family val="2"/>
      </rPr>
      <t xml:space="preserve"> - Sibling
</t>
    </r>
    <r>
      <rPr>
        <b/>
        <sz val="11"/>
        <color indexed="8"/>
        <rFont val="Calibri"/>
        <family val="2"/>
      </rPr>
      <t>FosterParent</t>
    </r>
    <r>
      <rPr>
        <sz val="11"/>
        <color theme="1"/>
        <rFont val="Calibri"/>
        <family val="2"/>
      </rPr>
      <t xml:space="preserve"> - Foster parent
</t>
    </r>
    <r>
      <rPr>
        <b/>
        <sz val="11"/>
        <color indexed="8"/>
        <rFont val="Calibri"/>
        <family val="2"/>
      </rPr>
      <t>CourtSystem</t>
    </r>
    <r>
      <rPr>
        <sz val="11"/>
        <color theme="1"/>
        <rFont val="Calibri"/>
        <family val="2"/>
      </rPr>
      <t xml:space="preserve"> - In court system - not yet in foster care
</t>
    </r>
    <r>
      <rPr>
        <b/>
        <sz val="11"/>
        <color indexed="8"/>
        <rFont val="Calibri"/>
        <family val="2"/>
      </rPr>
      <t>Other</t>
    </r>
    <r>
      <rPr>
        <sz val="11"/>
        <color theme="1"/>
        <rFont val="Calibri"/>
        <family val="2"/>
      </rPr>
      <t xml:space="preserve"> - Other
</t>
    </r>
  </si>
  <si>
    <r>
      <t>NoTreatmentNeeded</t>
    </r>
    <r>
      <rPr>
        <sz val="11"/>
        <color theme="1"/>
        <rFont val="Calibri"/>
        <family val="2"/>
      </rPr>
      <t xml:space="preserve"> - No Treatment Needed
</t>
    </r>
    <r>
      <rPr>
        <b/>
        <sz val="11"/>
        <color indexed="8"/>
        <rFont val="Calibri"/>
        <family val="2"/>
      </rPr>
      <t>TreatmentNeeded</t>
    </r>
    <r>
      <rPr>
        <sz val="11"/>
        <color theme="1"/>
        <rFont val="Calibri"/>
        <family val="2"/>
      </rPr>
      <t xml:space="preserve"> - Treatment Needed
</t>
    </r>
    <r>
      <rPr>
        <b/>
        <sz val="11"/>
        <color indexed="8"/>
        <rFont val="Calibri"/>
        <family val="2"/>
      </rPr>
      <t>TreatmentReceived</t>
    </r>
    <r>
      <rPr>
        <sz val="11"/>
        <color theme="1"/>
        <rFont val="Calibri"/>
        <family val="2"/>
      </rPr>
      <t xml:space="preserve"> - Treatment Received
</t>
    </r>
  </si>
  <si>
    <r>
      <t>Adaptive</t>
    </r>
    <r>
      <rPr>
        <sz val="11"/>
        <color theme="1"/>
        <rFont val="Calibri"/>
        <family val="2"/>
      </rPr>
      <t xml:space="preserve"> - Adaptive development delay
</t>
    </r>
    <r>
      <rPr>
        <b/>
        <sz val="11"/>
        <color indexed="8"/>
        <rFont val="Calibri"/>
        <family val="2"/>
      </rPr>
      <t>Cognitive</t>
    </r>
    <r>
      <rPr>
        <sz val="11"/>
        <color theme="1"/>
        <rFont val="Calibri"/>
        <family val="2"/>
      </rPr>
      <t xml:space="preserve"> - Cognitive development delay
</t>
    </r>
    <r>
      <rPr>
        <b/>
        <sz val="11"/>
        <color indexed="8"/>
        <rFont val="Calibri"/>
        <family val="2"/>
      </rPr>
      <t>Communication</t>
    </r>
    <r>
      <rPr>
        <sz val="11"/>
        <color theme="1"/>
        <rFont val="Calibri"/>
        <family val="2"/>
      </rPr>
      <t xml:space="preserve"> - Communication development delay
</t>
    </r>
    <r>
      <rPr>
        <b/>
        <sz val="11"/>
        <color indexed="8"/>
        <rFont val="Calibri"/>
        <family val="2"/>
      </rPr>
      <t>NoDelay</t>
    </r>
    <r>
      <rPr>
        <sz val="11"/>
        <color theme="1"/>
        <rFont val="Calibri"/>
        <family val="2"/>
      </rPr>
      <t xml:space="preserve"> - No delay, needs follow-up
</t>
    </r>
    <r>
      <rPr>
        <b/>
        <sz val="11"/>
        <color indexed="8"/>
        <rFont val="Calibri"/>
        <family val="2"/>
      </rPr>
      <t>None</t>
    </r>
    <r>
      <rPr>
        <sz val="11"/>
        <color theme="1"/>
        <rFont val="Calibri"/>
        <family val="2"/>
      </rPr>
      <t xml:space="preserve"> - None
</t>
    </r>
    <r>
      <rPr>
        <b/>
        <sz val="11"/>
        <color indexed="8"/>
        <rFont val="Calibri"/>
        <family val="2"/>
      </rPr>
      <t xml:space="preserve">CarnegieUnits </t>
    </r>
    <r>
      <rPr>
        <sz val="11"/>
        <color theme="1"/>
        <rFont val="Calibri"/>
        <family val="2"/>
      </rPr>
      <t xml:space="preserve"> - Carnegie Units 
</t>
    </r>
    <r>
      <rPr>
        <b/>
        <sz val="11"/>
        <color indexed="8"/>
        <rFont val="Calibri"/>
        <family val="2"/>
      </rPr>
      <t>Physical</t>
    </r>
    <r>
      <rPr>
        <sz val="11"/>
        <color theme="1"/>
        <rFont val="Calibri"/>
        <family val="2"/>
      </rPr>
      <t xml:space="preserve"> - Physical development delay
</t>
    </r>
    <r>
      <rPr>
        <b/>
        <sz val="11"/>
        <color indexed="8"/>
        <rFont val="Calibri"/>
        <family val="2"/>
      </rPr>
      <t>SocialEmotional</t>
    </r>
    <r>
      <rPr>
        <sz val="11"/>
        <color theme="1"/>
        <rFont val="Calibri"/>
        <family val="2"/>
      </rPr>
      <t xml:space="preserve"> - Social or emotional development delay
</t>
    </r>
    <r>
      <rPr>
        <b/>
        <sz val="11"/>
        <color indexed="8"/>
        <rFont val="Calibri"/>
        <family val="2"/>
      </rPr>
      <t>NoDelayDetected</t>
    </r>
    <r>
      <rPr>
        <sz val="11"/>
        <color theme="1"/>
        <rFont val="Calibri"/>
        <family val="2"/>
      </rPr>
      <t xml:space="preserve"> - No delay detected
</t>
    </r>
    <r>
      <rPr>
        <b/>
        <sz val="11"/>
        <color indexed="8"/>
        <rFont val="Calibri"/>
        <family val="2"/>
      </rPr>
      <t>EstablishedCondition</t>
    </r>
    <r>
      <rPr>
        <sz val="11"/>
        <color theme="1"/>
        <rFont val="Calibri"/>
        <family val="2"/>
      </rPr>
      <t xml:space="preserve"> - Established condition
</t>
    </r>
    <r>
      <rPr>
        <b/>
        <sz val="11"/>
        <color indexed="8"/>
        <rFont val="Calibri"/>
        <family val="2"/>
      </rPr>
      <t>AtRisk</t>
    </r>
    <r>
      <rPr>
        <sz val="11"/>
        <color theme="1"/>
        <rFont val="Calibri"/>
        <family val="2"/>
      </rPr>
      <t xml:space="preserve"> - At-risk of developing delay
</t>
    </r>
  </si>
  <si>
    <r>
      <t>HeadStart</t>
    </r>
    <r>
      <rPr>
        <sz val="11"/>
        <color theme="1"/>
        <rFont val="Calibri"/>
        <family val="2"/>
      </rPr>
      <t xml:space="preserve"> - Head Start
</t>
    </r>
    <r>
      <rPr>
        <b/>
        <sz val="11"/>
        <color indexed="8"/>
        <rFont val="Calibri"/>
        <family val="2"/>
      </rPr>
      <t>EarlyHeadStart</t>
    </r>
    <r>
      <rPr>
        <sz val="11"/>
        <color theme="1"/>
        <rFont val="Calibri"/>
        <family val="2"/>
      </rPr>
      <t xml:space="preserve"> - Early Head Start
</t>
    </r>
    <r>
      <rPr>
        <b/>
        <sz val="11"/>
        <color indexed="8"/>
        <rFont val="Calibri"/>
        <family val="2"/>
      </rPr>
      <t>PublicPreschool</t>
    </r>
    <r>
      <rPr>
        <sz val="11"/>
        <color theme="1"/>
        <rFont val="Calibri"/>
        <family val="2"/>
      </rPr>
      <t xml:space="preserve"> - Public Preschool
</t>
    </r>
    <r>
      <rPr>
        <b/>
        <sz val="11"/>
        <color indexed="8"/>
        <rFont val="Calibri"/>
        <family val="2"/>
      </rPr>
      <t>PrivatePreschool</t>
    </r>
    <r>
      <rPr>
        <sz val="11"/>
        <color theme="1"/>
        <rFont val="Calibri"/>
        <family val="2"/>
      </rPr>
      <t xml:space="preserve"> - Private Preschool
</t>
    </r>
    <r>
      <rPr>
        <b/>
        <sz val="11"/>
        <color indexed="8"/>
        <rFont val="Calibri"/>
        <family val="2"/>
      </rPr>
      <t>LicensedFamilyChildCare</t>
    </r>
    <r>
      <rPr>
        <sz val="11"/>
        <color theme="1"/>
        <rFont val="Calibri"/>
        <family val="2"/>
      </rPr>
      <t xml:space="preserve"> - Licensed Family Child Care Home
</t>
    </r>
    <r>
      <rPr>
        <b/>
        <sz val="11"/>
        <color indexed="8"/>
        <rFont val="Calibri"/>
        <family val="2"/>
      </rPr>
      <t>HomeDayCare</t>
    </r>
    <r>
      <rPr>
        <sz val="11"/>
        <color theme="1"/>
        <rFont val="Calibri"/>
        <family val="2"/>
      </rPr>
      <t xml:space="preserve"> - Home Day Care
</t>
    </r>
    <r>
      <rPr>
        <b/>
        <sz val="11"/>
        <color indexed="8"/>
        <rFont val="Calibri"/>
        <family val="2"/>
      </rPr>
      <t>PreschoolSpecialEducation</t>
    </r>
    <r>
      <rPr>
        <sz val="11"/>
        <color theme="1"/>
        <rFont val="Calibri"/>
        <family val="2"/>
      </rPr>
      <t xml:space="preserve"> - Preschool Special Education
</t>
    </r>
    <r>
      <rPr>
        <b/>
        <sz val="11"/>
        <color indexed="8"/>
        <rFont val="Calibri"/>
        <family val="2"/>
      </rPr>
      <t>InformalCare</t>
    </r>
    <r>
      <rPr>
        <sz val="11"/>
        <color theme="1"/>
        <rFont val="Calibri"/>
        <family val="2"/>
      </rPr>
      <t xml:space="preserve"> - Informal Care
</t>
    </r>
    <r>
      <rPr>
        <b/>
        <sz val="11"/>
        <color indexed="8"/>
        <rFont val="Calibri"/>
        <family val="2"/>
      </rPr>
      <t>HomeVisiting</t>
    </r>
    <r>
      <rPr>
        <sz val="11"/>
        <color theme="1"/>
        <rFont val="Calibri"/>
        <family val="2"/>
      </rPr>
      <t xml:space="preserve"> - Home Visiting
</t>
    </r>
    <r>
      <rPr>
        <b/>
        <sz val="11"/>
        <color indexed="8"/>
        <rFont val="Calibri"/>
        <family val="2"/>
      </rPr>
      <t>EarlyInterventionPartC</t>
    </r>
    <r>
      <rPr>
        <sz val="11"/>
        <color theme="1"/>
        <rFont val="Calibri"/>
        <family val="2"/>
      </rPr>
      <t xml:space="preserve"> - Early Intervention Services Part C
</t>
    </r>
    <r>
      <rPr>
        <b/>
        <sz val="11"/>
        <color indexed="8"/>
        <rFont val="Calibri"/>
        <family val="2"/>
      </rPr>
      <t>Other</t>
    </r>
    <r>
      <rPr>
        <sz val="11"/>
        <color theme="1"/>
        <rFont val="Calibri"/>
        <family val="2"/>
      </rPr>
      <t xml:space="preserve"> - Other
</t>
    </r>
    <r>
      <rPr>
        <b/>
        <sz val="11"/>
        <color indexed="8"/>
        <rFont val="Calibri"/>
        <family val="2"/>
      </rPr>
      <t>None</t>
    </r>
    <r>
      <rPr>
        <sz val="11"/>
        <color theme="1"/>
        <rFont val="Calibri"/>
        <family val="2"/>
      </rPr>
      <t xml:space="preserve"> - None
</t>
    </r>
  </si>
  <si>
    <r>
      <t>04903</t>
    </r>
    <r>
      <rPr>
        <sz val="11"/>
        <color theme="1"/>
        <rFont val="Calibri"/>
        <family val="2"/>
      </rPr>
      <t xml:space="preserve"> - Cross categorical
</t>
    </r>
    <r>
      <rPr>
        <b/>
        <sz val="11"/>
        <color indexed="8"/>
        <rFont val="Calibri"/>
        <family val="2"/>
      </rPr>
      <t>04889</t>
    </r>
    <r>
      <rPr>
        <sz val="11"/>
        <color theme="1"/>
        <rFont val="Calibri"/>
        <family val="2"/>
      </rPr>
      <t xml:space="preserve"> - Early identification
</t>
    </r>
    <r>
      <rPr>
        <b/>
        <sz val="11"/>
        <color indexed="8"/>
        <rFont val="Calibri"/>
        <family val="2"/>
      </rPr>
      <t>04890</t>
    </r>
    <r>
      <rPr>
        <sz val="11"/>
        <color theme="1"/>
        <rFont val="Calibri"/>
        <family val="2"/>
      </rPr>
      <t xml:space="preserve"> - Early intervention
</t>
    </r>
    <r>
      <rPr>
        <b/>
        <sz val="11"/>
        <color indexed="8"/>
        <rFont val="Calibri"/>
        <family val="2"/>
      </rPr>
      <t>04905</t>
    </r>
    <r>
      <rPr>
        <sz val="11"/>
        <color theme="1"/>
        <rFont val="Calibri"/>
        <family val="2"/>
      </rPr>
      <t xml:space="preserve"> - Other special education service
</t>
    </r>
    <r>
      <rPr>
        <b/>
        <sz val="11"/>
        <color indexed="8"/>
        <rFont val="Calibri"/>
        <family val="2"/>
      </rPr>
      <t>04902</t>
    </r>
    <r>
      <rPr>
        <sz val="11"/>
        <color theme="1"/>
        <rFont val="Calibri"/>
        <family val="2"/>
      </rPr>
      <t xml:space="preserve"> - Psychological service
</t>
    </r>
    <r>
      <rPr>
        <b/>
        <sz val="11"/>
        <color indexed="8"/>
        <rFont val="Calibri"/>
        <family val="2"/>
      </rPr>
      <t>04891</t>
    </r>
    <r>
      <rPr>
        <sz val="11"/>
        <color theme="1"/>
        <rFont val="Calibri"/>
        <family val="2"/>
      </rPr>
      <t xml:space="preserve"> - Service for individuals with autism
</t>
    </r>
    <r>
      <rPr>
        <b/>
        <sz val="11"/>
        <color indexed="8"/>
        <rFont val="Calibri"/>
        <family val="2"/>
      </rPr>
      <t>04892</t>
    </r>
    <r>
      <rPr>
        <sz val="11"/>
        <color theme="1"/>
        <rFont val="Calibri"/>
        <family val="2"/>
      </rPr>
      <t xml:space="preserve"> - Service for individuals with deaf blindness
</t>
    </r>
    <r>
      <rPr>
        <b/>
        <sz val="11"/>
        <color indexed="8"/>
        <rFont val="Calibri"/>
        <family val="2"/>
      </rPr>
      <t>04904</t>
    </r>
    <r>
      <rPr>
        <sz val="11"/>
        <color theme="1"/>
        <rFont val="Calibri"/>
        <family val="2"/>
      </rPr>
      <t xml:space="preserve"> - Service for individuals with developmental delay
</t>
    </r>
    <r>
      <rPr>
        <b/>
        <sz val="11"/>
        <color indexed="8"/>
        <rFont val="Calibri"/>
        <family val="2"/>
      </rPr>
      <t>04894</t>
    </r>
    <r>
      <rPr>
        <sz val="11"/>
        <color theme="1"/>
        <rFont val="Calibri"/>
        <family val="2"/>
      </rPr>
      <t xml:space="preserve"> - Service for individuals with hearing impairment
</t>
    </r>
    <r>
      <rPr>
        <b/>
        <sz val="11"/>
        <color indexed="8"/>
        <rFont val="Calibri"/>
        <family val="2"/>
      </rPr>
      <t>04893</t>
    </r>
    <r>
      <rPr>
        <sz val="11"/>
        <color theme="1"/>
        <rFont val="Calibri"/>
        <family val="2"/>
      </rPr>
      <t xml:space="preserve"> - Service for individuals with mental retardation
</t>
    </r>
    <r>
      <rPr>
        <b/>
        <sz val="11"/>
        <color indexed="8"/>
        <rFont val="Calibri"/>
        <family val="2"/>
      </rPr>
      <t>04900</t>
    </r>
    <r>
      <rPr>
        <sz val="11"/>
        <color theme="1"/>
        <rFont val="Calibri"/>
        <family val="2"/>
      </rPr>
      <t xml:space="preserve"> - Service for individuals with multiple disabilities
</t>
    </r>
    <r>
      <rPr>
        <b/>
        <sz val="11"/>
        <color indexed="8"/>
        <rFont val="Calibri"/>
        <family val="2"/>
      </rPr>
      <t>04896</t>
    </r>
    <r>
      <rPr>
        <sz val="11"/>
        <color theme="1"/>
        <rFont val="Calibri"/>
        <family val="2"/>
      </rPr>
      <t xml:space="preserve"> - Service for individuals with orthopedic impairment
</t>
    </r>
    <r>
      <rPr>
        <b/>
        <sz val="11"/>
        <color indexed="8"/>
        <rFont val="Calibri"/>
        <family val="2"/>
      </rPr>
      <t>04898</t>
    </r>
    <r>
      <rPr>
        <sz val="11"/>
        <color theme="1"/>
        <rFont val="Calibri"/>
        <family val="2"/>
      </rPr>
      <t xml:space="preserve"> - Service for individuals with serious emotional disturbance
</t>
    </r>
    <r>
      <rPr>
        <b/>
        <sz val="11"/>
        <color indexed="8"/>
        <rFont val="Calibri"/>
        <family val="2"/>
      </rPr>
      <t>04899</t>
    </r>
    <r>
      <rPr>
        <sz val="11"/>
        <color theme="1"/>
        <rFont val="Calibri"/>
        <family val="2"/>
      </rPr>
      <t xml:space="preserve"> - Service for individuals with specific learning disabilities
</t>
    </r>
    <r>
      <rPr>
        <b/>
        <sz val="11"/>
        <color indexed="8"/>
        <rFont val="Calibri"/>
        <family val="2"/>
      </rPr>
      <t>04897</t>
    </r>
    <r>
      <rPr>
        <sz val="11"/>
        <color theme="1"/>
        <rFont val="Calibri"/>
        <family val="2"/>
      </rPr>
      <t xml:space="preserve"> - Service for individuals with speech or language impairment
</t>
    </r>
    <r>
      <rPr>
        <b/>
        <sz val="11"/>
        <color indexed="8"/>
        <rFont val="Calibri"/>
        <family val="2"/>
      </rPr>
      <t>04901</t>
    </r>
    <r>
      <rPr>
        <sz val="11"/>
        <color theme="1"/>
        <rFont val="Calibri"/>
        <family val="2"/>
      </rPr>
      <t xml:space="preserve"> - Service for individuals with traumatic brain injury
</t>
    </r>
    <r>
      <rPr>
        <b/>
        <sz val="11"/>
        <color indexed="8"/>
        <rFont val="Calibri"/>
        <family val="2"/>
      </rPr>
      <t>04895</t>
    </r>
    <r>
      <rPr>
        <sz val="11"/>
        <color theme="1"/>
        <rFont val="Calibri"/>
        <family val="2"/>
      </rPr>
      <t xml:space="preserve"> - Service for individuals with visual impairment
</t>
    </r>
    <r>
      <rPr>
        <b/>
        <sz val="11"/>
        <color indexed="8"/>
        <rFont val="Calibri"/>
        <family val="2"/>
      </rPr>
      <t>09999</t>
    </r>
    <r>
      <rPr>
        <sz val="11"/>
        <color theme="1"/>
        <rFont val="Calibri"/>
        <family val="2"/>
      </rPr>
      <t xml:space="preserve"> - Other
</t>
    </r>
  </si>
  <si>
    <r>
      <t>RegularECProgram</t>
    </r>
    <r>
      <rPr>
        <sz val="11"/>
        <color theme="1"/>
        <rFont val="Calibri"/>
        <family val="2"/>
      </rPr>
      <t xml:space="preserve"> - Regular early childhood program
</t>
    </r>
    <r>
      <rPr>
        <b/>
        <sz val="11"/>
        <color indexed="8"/>
        <rFont val="Calibri"/>
        <family val="2"/>
      </rPr>
      <t>SpecialEducationProgram</t>
    </r>
    <r>
      <rPr>
        <sz val="11"/>
        <color theme="1"/>
        <rFont val="Calibri"/>
        <family val="2"/>
      </rPr>
      <t xml:space="preserve"> - Special education program 
</t>
    </r>
    <r>
      <rPr>
        <b/>
        <sz val="11"/>
        <color indexed="8"/>
        <rFont val="Calibri"/>
        <family val="2"/>
      </rPr>
      <t>SeparateClass</t>
    </r>
    <r>
      <rPr>
        <sz val="11"/>
        <color theme="1"/>
        <rFont val="Calibri"/>
        <family val="2"/>
      </rPr>
      <t xml:space="preserve"> - Separate class
</t>
    </r>
    <r>
      <rPr>
        <b/>
        <sz val="11"/>
        <color indexed="8"/>
        <rFont val="Calibri"/>
        <family val="2"/>
      </rPr>
      <t>SeparateSchool</t>
    </r>
    <r>
      <rPr>
        <sz val="11"/>
        <color theme="1"/>
        <rFont val="Calibri"/>
        <family val="2"/>
      </rPr>
      <t xml:space="preserve"> - Separate school
</t>
    </r>
    <r>
      <rPr>
        <b/>
        <sz val="11"/>
        <color indexed="8"/>
        <rFont val="Calibri"/>
        <family val="2"/>
      </rPr>
      <t>ResidentialFacility</t>
    </r>
    <r>
      <rPr>
        <sz val="11"/>
        <color theme="1"/>
        <rFont val="Calibri"/>
        <family val="2"/>
      </rPr>
      <t xml:space="preserve"> - Residential facility
</t>
    </r>
    <r>
      <rPr>
        <b/>
        <sz val="11"/>
        <color indexed="8"/>
        <rFont val="Calibri"/>
        <family val="2"/>
      </rPr>
      <t>Home</t>
    </r>
    <r>
      <rPr>
        <sz val="11"/>
        <color theme="1"/>
        <rFont val="Calibri"/>
        <family val="2"/>
      </rPr>
      <t xml:space="preserve"> - Home
</t>
    </r>
    <r>
      <rPr>
        <b/>
        <sz val="11"/>
        <color indexed="8"/>
        <rFont val="Calibri"/>
        <family val="2"/>
      </rPr>
      <t>ServiceProviderLocation</t>
    </r>
    <r>
      <rPr>
        <sz val="11"/>
        <color theme="1"/>
        <rFont val="Calibri"/>
        <family val="2"/>
      </rPr>
      <t xml:space="preserve"> - Service Provider Location
</t>
    </r>
    <r>
      <rPr>
        <b/>
        <sz val="11"/>
        <color indexed="8"/>
        <rFont val="Calibri"/>
        <family val="2"/>
      </rPr>
      <t>CommunityBasedSetting</t>
    </r>
    <r>
      <rPr>
        <sz val="11"/>
        <color theme="1"/>
        <rFont val="Calibri"/>
        <family val="2"/>
      </rPr>
      <t xml:space="preserve"> - Community-based setting
</t>
    </r>
    <r>
      <rPr>
        <b/>
        <sz val="11"/>
        <color indexed="8"/>
        <rFont val="Calibri"/>
        <family val="2"/>
      </rPr>
      <t>OtherSetting</t>
    </r>
    <r>
      <rPr>
        <sz val="11"/>
        <color theme="1"/>
        <rFont val="Calibri"/>
        <family val="2"/>
      </rPr>
      <t xml:space="preserve"> - Other setting
</t>
    </r>
  </si>
  <si>
    <r>
      <t>01</t>
    </r>
    <r>
      <rPr>
        <sz val="11"/>
        <color theme="1"/>
        <rFont val="Calibri"/>
        <family val="2"/>
      </rPr>
      <t xml:space="preserve"> - Child growth and development
</t>
    </r>
    <r>
      <rPr>
        <b/>
        <sz val="11"/>
        <color indexed="8"/>
        <rFont val="Calibri"/>
        <family val="2"/>
      </rPr>
      <t>02</t>
    </r>
    <r>
      <rPr>
        <sz val="11"/>
        <color theme="1"/>
        <rFont val="Calibri"/>
        <family val="2"/>
      </rPr>
      <t xml:space="preserve"> - Health safety and nutrition
</t>
    </r>
    <r>
      <rPr>
        <b/>
        <sz val="11"/>
        <color indexed="8"/>
        <rFont val="Calibri"/>
        <family val="2"/>
      </rPr>
      <t>03</t>
    </r>
    <r>
      <rPr>
        <sz val="11"/>
        <color theme="1"/>
        <rFont val="Calibri"/>
        <family val="2"/>
      </rPr>
      <t xml:space="preserve"> - Teaching and learning
</t>
    </r>
    <r>
      <rPr>
        <b/>
        <sz val="11"/>
        <color indexed="8"/>
        <rFont val="Calibri"/>
        <family val="2"/>
      </rPr>
      <t>04</t>
    </r>
    <r>
      <rPr>
        <sz val="11"/>
        <color theme="1"/>
        <rFont val="Calibri"/>
        <family val="2"/>
      </rPr>
      <t xml:space="preserve"> - Observing, documenting and assessing
</t>
    </r>
    <r>
      <rPr>
        <b/>
        <sz val="11"/>
        <color indexed="8"/>
        <rFont val="Calibri"/>
        <family val="2"/>
      </rPr>
      <t>05</t>
    </r>
    <r>
      <rPr>
        <sz val="11"/>
        <color theme="1"/>
        <rFont val="Calibri"/>
        <family val="2"/>
      </rPr>
      <t xml:space="preserve"> - Family and community relationships
</t>
    </r>
    <r>
      <rPr>
        <b/>
        <sz val="11"/>
        <color indexed="8"/>
        <rFont val="Calibri"/>
        <family val="2"/>
      </rPr>
      <t>06</t>
    </r>
    <r>
      <rPr>
        <sz val="11"/>
        <color theme="1"/>
        <rFont val="Calibri"/>
        <family val="2"/>
      </rPr>
      <t xml:space="preserve"> - Administration and management
</t>
    </r>
    <r>
      <rPr>
        <b/>
        <sz val="11"/>
        <color indexed="8"/>
        <rFont val="Calibri"/>
        <family val="2"/>
      </rPr>
      <t>07</t>
    </r>
    <r>
      <rPr>
        <sz val="11"/>
        <color theme="1"/>
        <rFont val="Calibri"/>
        <family val="2"/>
      </rPr>
      <t xml:space="preserve"> - Early childhood education profession and policy
</t>
    </r>
  </si>
  <si>
    <r>
      <t>01</t>
    </r>
    <r>
      <rPr>
        <sz val="11"/>
        <color theme="1"/>
        <rFont val="Calibri"/>
        <family val="2"/>
      </rPr>
      <t xml:space="preserve"> - Language and literacy development
</t>
    </r>
    <r>
      <rPr>
        <b/>
        <sz val="11"/>
        <color indexed="8"/>
        <rFont val="Calibri"/>
        <family val="2"/>
      </rPr>
      <t>02</t>
    </r>
    <r>
      <rPr>
        <sz val="11"/>
        <color theme="1"/>
        <rFont val="Calibri"/>
        <family val="2"/>
      </rPr>
      <t xml:space="preserve"> - Cognition and general knowledge (including early mathematics and early scientific development)
</t>
    </r>
    <r>
      <rPr>
        <b/>
        <sz val="11"/>
        <color indexed="8"/>
        <rFont val="Calibri"/>
        <family val="2"/>
      </rPr>
      <t>03</t>
    </r>
    <r>
      <rPr>
        <sz val="11"/>
        <color theme="1"/>
        <rFont val="Calibri"/>
        <family val="2"/>
      </rPr>
      <t xml:space="preserve"> - Approaches toward learning
</t>
    </r>
    <r>
      <rPr>
        <b/>
        <sz val="11"/>
        <color indexed="8"/>
        <rFont val="Calibri"/>
        <family val="2"/>
      </rPr>
      <t>04</t>
    </r>
    <r>
      <rPr>
        <sz val="11"/>
        <color theme="1"/>
        <rFont val="Calibri"/>
        <family val="2"/>
      </rPr>
      <t xml:space="preserve"> - Physical well-being and motor development (including adaptive skills)
</t>
    </r>
    <r>
      <rPr>
        <b/>
        <sz val="11"/>
        <color indexed="8"/>
        <rFont val="Calibri"/>
        <family val="2"/>
      </rPr>
      <t>05</t>
    </r>
    <r>
      <rPr>
        <sz val="11"/>
        <color theme="1"/>
        <rFont val="Calibri"/>
        <family val="2"/>
      </rPr>
      <t xml:space="preserve"> - Social and emotional development
</t>
    </r>
  </si>
  <si>
    <r>
      <t>1</t>
    </r>
    <r>
      <rPr>
        <sz val="11"/>
        <color theme="1"/>
        <rFont val="Calibri"/>
        <family val="2"/>
      </rPr>
      <t xml:space="preserve"> - Counties in metro areas of 1 million population or more
</t>
    </r>
    <r>
      <rPr>
        <b/>
        <sz val="11"/>
        <color indexed="8"/>
        <rFont val="Calibri"/>
        <family val="2"/>
      </rPr>
      <t>2</t>
    </r>
    <r>
      <rPr>
        <sz val="11"/>
        <color theme="1"/>
        <rFont val="Calibri"/>
        <family val="2"/>
      </rPr>
      <t xml:space="preserve"> - Counties in metro areas of 250,000 to 1 million population
</t>
    </r>
    <r>
      <rPr>
        <b/>
        <sz val="11"/>
        <color indexed="8"/>
        <rFont val="Calibri"/>
        <family val="2"/>
      </rPr>
      <t>3</t>
    </r>
    <r>
      <rPr>
        <sz val="11"/>
        <color theme="1"/>
        <rFont val="Calibri"/>
        <family val="2"/>
      </rPr>
      <t xml:space="preserve"> - Counties in metro areas of fewer than 250,000 population
</t>
    </r>
    <r>
      <rPr>
        <b/>
        <sz val="11"/>
        <color indexed="8"/>
        <rFont val="Calibri"/>
        <family val="2"/>
      </rPr>
      <t>4</t>
    </r>
    <r>
      <rPr>
        <sz val="11"/>
        <color theme="1"/>
        <rFont val="Calibri"/>
        <family val="2"/>
      </rPr>
      <t xml:space="preserve"> - Urban population of 20,000 or more, adjacent to a metro area
</t>
    </r>
    <r>
      <rPr>
        <b/>
        <sz val="11"/>
        <color indexed="8"/>
        <rFont val="Calibri"/>
        <family val="2"/>
      </rPr>
      <t>5</t>
    </r>
    <r>
      <rPr>
        <sz val="11"/>
        <color theme="1"/>
        <rFont val="Calibri"/>
        <family val="2"/>
      </rPr>
      <t xml:space="preserve"> - Urban population of 20,000 or more, not adjacent to a metro area
</t>
    </r>
    <r>
      <rPr>
        <b/>
        <sz val="11"/>
        <color indexed="8"/>
        <rFont val="Calibri"/>
        <family val="2"/>
      </rPr>
      <t>6</t>
    </r>
    <r>
      <rPr>
        <sz val="11"/>
        <color theme="1"/>
        <rFont val="Calibri"/>
        <family val="2"/>
      </rPr>
      <t xml:space="preserve"> - Urban population of 2,500 to 19,999, adjacent to a metro area
</t>
    </r>
    <r>
      <rPr>
        <b/>
        <sz val="11"/>
        <color indexed="8"/>
        <rFont val="Calibri"/>
        <family val="2"/>
      </rPr>
      <t>7</t>
    </r>
    <r>
      <rPr>
        <sz val="11"/>
        <color theme="1"/>
        <rFont val="Calibri"/>
        <family val="2"/>
      </rPr>
      <t xml:space="preserve"> - Urban population of 2,500 to 19,999, not adjacent to a metro area
</t>
    </r>
    <r>
      <rPr>
        <b/>
        <sz val="11"/>
        <color indexed="8"/>
        <rFont val="Calibri"/>
        <family val="2"/>
      </rPr>
      <t>8</t>
    </r>
    <r>
      <rPr>
        <sz val="11"/>
        <color theme="1"/>
        <rFont val="Calibri"/>
        <family val="2"/>
      </rPr>
      <t xml:space="preserve"> - Completely rural or less than 2,500 urban population, adjacent to a metro area
</t>
    </r>
    <r>
      <rPr>
        <b/>
        <sz val="11"/>
        <color indexed="8"/>
        <rFont val="Calibri"/>
        <family val="2"/>
      </rPr>
      <t>9</t>
    </r>
    <r>
      <rPr>
        <sz val="11"/>
        <color theme="1"/>
        <rFont val="Calibri"/>
        <family val="2"/>
      </rPr>
      <t xml:space="preserve"> - Completely rural or less than 2,500 urban population, not adjacent to a metro area
</t>
    </r>
  </si>
  <si>
    <r>
      <t>AdministrativeSupportStaff</t>
    </r>
    <r>
      <rPr>
        <sz val="11"/>
        <color theme="1"/>
        <rFont val="Calibri"/>
        <family val="2"/>
      </rPr>
      <t xml:space="preserve"> - Administrative Support Staff
</t>
    </r>
    <r>
      <rPr>
        <b/>
        <sz val="11"/>
        <color indexed="8"/>
        <rFont val="Calibri"/>
        <family val="2"/>
      </rPr>
      <t>Administrators</t>
    </r>
    <r>
      <rPr>
        <sz val="11"/>
        <color theme="1"/>
        <rFont val="Calibri"/>
        <family val="2"/>
      </rPr>
      <t xml:space="preserve"> - Administrators
</t>
    </r>
    <r>
      <rPr>
        <b/>
        <sz val="11"/>
        <color indexed="8"/>
        <rFont val="Calibri"/>
        <family val="2"/>
      </rPr>
      <t>AllOtherSupportStaff</t>
    </r>
    <r>
      <rPr>
        <sz val="11"/>
        <color theme="1"/>
        <rFont val="Calibri"/>
        <family val="2"/>
      </rPr>
      <t xml:space="preserve"> - All Other Support Staff 
</t>
    </r>
    <r>
      <rPr>
        <b/>
        <sz val="11"/>
        <color indexed="8"/>
        <rFont val="Calibri"/>
        <family val="2"/>
      </rPr>
      <t>BehavioralSpecialists</t>
    </r>
    <r>
      <rPr>
        <sz val="11"/>
        <color theme="1"/>
        <rFont val="Calibri"/>
        <family val="2"/>
      </rPr>
      <t xml:space="preserve"> - Behavioral Specialists
</t>
    </r>
    <r>
      <rPr>
        <b/>
        <sz val="11"/>
        <color indexed="8"/>
        <rFont val="Calibri"/>
        <family val="2"/>
      </rPr>
      <t>ELAssistantTeachers</t>
    </r>
    <r>
      <rPr>
        <sz val="11"/>
        <color theme="1"/>
        <rFont val="Calibri"/>
        <family val="2"/>
      </rPr>
      <t xml:space="preserve"> - Early Leaning Assistant Teachers
</t>
    </r>
    <r>
      <rPr>
        <b/>
        <sz val="11"/>
        <color indexed="8"/>
        <rFont val="Calibri"/>
        <family val="2"/>
      </rPr>
      <t>ELTeachers</t>
    </r>
    <r>
      <rPr>
        <sz val="11"/>
        <color theme="1"/>
        <rFont val="Calibri"/>
        <family val="2"/>
      </rPr>
      <t xml:space="preserve"> - Early Learning Teachers
</t>
    </r>
    <r>
      <rPr>
        <b/>
        <sz val="11"/>
        <color indexed="8"/>
        <rFont val="Calibri"/>
        <family val="2"/>
      </rPr>
      <t>ElementaryTeachers</t>
    </r>
    <r>
      <rPr>
        <sz val="11"/>
        <color theme="1"/>
        <rFont val="Calibri"/>
        <family val="2"/>
      </rPr>
      <t xml:space="preserve"> - Elementary Teachers
</t>
    </r>
    <r>
      <rPr>
        <b/>
        <sz val="11"/>
        <color indexed="8"/>
        <rFont val="Calibri"/>
        <family val="2"/>
      </rPr>
      <t>FamilyServiceWorkers</t>
    </r>
    <r>
      <rPr>
        <sz val="11"/>
        <color theme="1"/>
        <rFont val="Calibri"/>
        <family val="2"/>
      </rPr>
      <t xml:space="preserve"> - Family Service Workers
</t>
    </r>
    <r>
      <rPr>
        <b/>
        <sz val="11"/>
        <color indexed="8"/>
        <rFont val="Calibri"/>
        <family val="2"/>
      </rPr>
      <t>HealthSpecialists</t>
    </r>
    <r>
      <rPr>
        <sz val="11"/>
        <color theme="1"/>
        <rFont val="Calibri"/>
        <family val="2"/>
      </rPr>
      <t xml:space="preserve"> - Health Specialists
</t>
    </r>
    <r>
      <rPr>
        <b/>
        <sz val="11"/>
        <color indexed="8"/>
        <rFont val="Calibri"/>
        <family val="2"/>
      </rPr>
      <t>HomeVisitors</t>
    </r>
    <r>
      <rPr>
        <sz val="11"/>
        <color theme="1"/>
        <rFont val="Calibri"/>
        <family val="2"/>
      </rPr>
      <t xml:space="preserve"> - Home Visitors
</t>
    </r>
    <r>
      <rPr>
        <b/>
        <sz val="11"/>
        <color indexed="8"/>
        <rFont val="Calibri"/>
        <family val="2"/>
      </rPr>
      <t>InstructionalCoordinators</t>
    </r>
    <r>
      <rPr>
        <sz val="11"/>
        <color theme="1"/>
        <rFont val="Calibri"/>
        <family val="2"/>
      </rPr>
      <t xml:space="preserve"> - Instructional Coordinators
</t>
    </r>
    <r>
      <rPr>
        <b/>
        <sz val="11"/>
        <color indexed="8"/>
        <rFont val="Calibri"/>
        <family val="2"/>
      </rPr>
      <t>KindergartenTeachers</t>
    </r>
    <r>
      <rPr>
        <sz val="11"/>
        <color theme="1"/>
        <rFont val="Calibri"/>
        <family val="2"/>
      </rPr>
      <t xml:space="preserve"> - Kindergarten Teachers
</t>
    </r>
    <r>
      <rPr>
        <b/>
        <sz val="11"/>
        <color indexed="8"/>
        <rFont val="Calibri"/>
        <family val="2"/>
      </rPr>
      <t>LibraryMediaSpecialists</t>
    </r>
    <r>
      <rPr>
        <sz val="11"/>
        <color theme="1"/>
        <rFont val="Calibri"/>
        <family val="2"/>
      </rPr>
      <t xml:space="preserve"> - Librarians/Media Specialists
</t>
    </r>
    <r>
      <rPr>
        <b/>
        <sz val="11"/>
        <color indexed="8"/>
        <rFont val="Calibri"/>
        <family val="2"/>
      </rPr>
      <t>LibraryMediaSupportStaff</t>
    </r>
    <r>
      <rPr>
        <sz val="11"/>
        <color theme="1"/>
        <rFont val="Calibri"/>
        <family val="2"/>
      </rPr>
      <t xml:space="preserve"> - Library/Media Support Staff
</t>
    </r>
    <r>
      <rPr>
        <b/>
        <sz val="11"/>
        <color indexed="8"/>
        <rFont val="Calibri"/>
        <family val="2"/>
      </rPr>
      <t>MentalHealthSpecialists</t>
    </r>
    <r>
      <rPr>
        <sz val="11"/>
        <color theme="1"/>
        <rFont val="Calibri"/>
        <family val="2"/>
      </rPr>
      <t xml:space="preserve"> - Mental Health Specialists
</t>
    </r>
    <r>
      <rPr>
        <b/>
        <sz val="11"/>
        <color indexed="8"/>
        <rFont val="Calibri"/>
        <family val="2"/>
      </rPr>
      <t>NutritionSpecialists</t>
    </r>
    <r>
      <rPr>
        <sz val="11"/>
        <color theme="1"/>
        <rFont val="Calibri"/>
        <family val="2"/>
      </rPr>
      <t xml:space="preserve"> - Nutrition Specialists
</t>
    </r>
    <r>
      <rPr>
        <b/>
        <sz val="11"/>
        <color indexed="8"/>
        <rFont val="Calibri"/>
        <family val="2"/>
      </rPr>
      <t>Paraprofessionals</t>
    </r>
    <r>
      <rPr>
        <sz val="11"/>
        <color theme="1"/>
        <rFont val="Calibri"/>
        <family val="2"/>
      </rPr>
      <t xml:space="preserve"> - Paraprofessionals
</t>
    </r>
    <r>
      <rPr>
        <b/>
        <sz val="11"/>
        <color indexed="8"/>
        <rFont val="Calibri"/>
        <family val="2"/>
      </rPr>
      <t>PartCEarlyInterventionists</t>
    </r>
    <r>
      <rPr>
        <sz val="11"/>
        <color theme="1"/>
        <rFont val="Calibri"/>
        <family val="2"/>
      </rPr>
      <t xml:space="preserve"> - Part C Early Interventionists
</t>
    </r>
    <r>
      <rPr>
        <b/>
        <sz val="11"/>
        <color indexed="8"/>
        <rFont val="Calibri"/>
        <family val="2"/>
      </rPr>
      <t>PartCServiceCoordinators</t>
    </r>
    <r>
      <rPr>
        <sz val="11"/>
        <color theme="1"/>
        <rFont val="Calibri"/>
        <family val="2"/>
      </rPr>
      <t xml:space="preserve"> - Part C Service Coordinators
</t>
    </r>
    <r>
      <rPr>
        <b/>
        <sz val="11"/>
        <color indexed="8"/>
        <rFont val="Calibri"/>
        <family val="2"/>
      </rPr>
      <t>SchoolCounselors</t>
    </r>
    <r>
      <rPr>
        <sz val="11"/>
        <color theme="1"/>
        <rFont val="Calibri"/>
        <family val="2"/>
      </rPr>
      <t xml:space="preserve"> - School Counselors
</t>
    </r>
    <r>
      <rPr>
        <b/>
        <sz val="11"/>
        <color indexed="8"/>
        <rFont val="Calibri"/>
        <family val="2"/>
      </rPr>
      <t>SecondaryTeachers</t>
    </r>
    <r>
      <rPr>
        <sz val="11"/>
        <color theme="1"/>
        <rFont val="Calibri"/>
        <family val="2"/>
      </rPr>
      <t xml:space="preserve"> - Secondary Teachers
</t>
    </r>
    <r>
      <rPr>
        <b/>
        <sz val="11"/>
        <color indexed="8"/>
        <rFont val="Calibri"/>
        <family val="2"/>
      </rPr>
      <t>SocialWorkers</t>
    </r>
    <r>
      <rPr>
        <sz val="11"/>
        <color theme="1"/>
        <rFont val="Calibri"/>
        <family val="2"/>
      </rPr>
      <t xml:space="preserve"> - Social Workers
</t>
    </r>
    <r>
      <rPr>
        <b/>
        <sz val="11"/>
        <color indexed="8"/>
        <rFont val="Calibri"/>
        <family val="2"/>
      </rPr>
      <t>SpecialEducationTeachers</t>
    </r>
    <r>
      <rPr>
        <sz val="11"/>
        <color theme="1"/>
        <rFont val="Calibri"/>
        <family val="2"/>
      </rPr>
      <t xml:space="preserve"> - Special Education Teachers
</t>
    </r>
    <r>
      <rPr>
        <b/>
        <sz val="11"/>
        <color indexed="8"/>
        <rFont val="Calibri"/>
        <family val="2"/>
      </rPr>
      <t>SpecialNeedsSpecialists</t>
    </r>
    <r>
      <rPr>
        <sz val="11"/>
        <color theme="1"/>
        <rFont val="Calibri"/>
        <family val="2"/>
      </rPr>
      <t xml:space="preserve"> - Special Needs Specialists
</t>
    </r>
    <r>
      <rPr>
        <b/>
        <sz val="11"/>
        <color indexed="8"/>
        <rFont val="Calibri"/>
        <family val="2"/>
      </rPr>
      <t>StudentSupportServicesStaff</t>
    </r>
    <r>
      <rPr>
        <sz val="11"/>
        <color theme="1"/>
        <rFont val="Calibri"/>
        <family val="2"/>
      </rPr>
      <t xml:space="preserve"> - Student Support Services Staff
</t>
    </r>
    <r>
      <rPr>
        <b/>
        <sz val="11"/>
        <color indexed="8"/>
        <rFont val="Calibri"/>
        <family val="2"/>
      </rPr>
      <t>UngradedTeachers</t>
    </r>
    <r>
      <rPr>
        <sz val="11"/>
        <color theme="1"/>
        <rFont val="Calibri"/>
        <family val="2"/>
      </rPr>
      <t xml:space="preserve"> - Ungraded Teachers
</t>
    </r>
  </si>
  <si>
    <r>
      <t>Home</t>
    </r>
    <r>
      <rPr>
        <sz val="11"/>
        <color theme="1"/>
        <rFont val="Calibri"/>
        <family val="2"/>
      </rPr>
      <t xml:space="preserve"> - Home/personal
</t>
    </r>
    <r>
      <rPr>
        <b/>
        <sz val="11"/>
        <color indexed="8"/>
        <rFont val="Calibri"/>
        <family val="2"/>
      </rPr>
      <t>Work</t>
    </r>
    <r>
      <rPr>
        <sz val="11"/>
        <color theme="1"/>
        <rFont val="Calibri"/>
        <family val="2"/>
      </rPr>
      <t xml:space="preserve"> - Work
</t>
    </r>
    <r>
      <rPr>
        <b/>
        <sz val="11"/>
        <color indexed="8"/>
        <rFont val="Calibri"/>
        <family val="2"/>
      </rPr>
      <t>Organizational</t>
    </r>
    <r>
      <rPr>
        <sz val="11"/>
        <color theme="1"/>
        <rFont val="Calibri"/>
        <family val="2"/>
      </rPr>
      <t xml:space="preserve"> - Organizational (school) address
</t>
    </r>
    <r>
      <rPr>
        <b/>
        <sz val="11"/>
        <color indexed="8"/>
        <rFont val="Calibri"/>
        <family val="2"/>
      </rPr>
      <t>Other</t>
    </r>
    <r>
      <rPr>
        <sz val="11"/>
        <color theme="1"/>
        <rFont val="Calibri"/>
        <family val="2"/>
      </rPr>
      <t xml:space="preserve"> - Other
</t>
    </r>
  </si>
  <si>
    <r>
      <t>AK</t>
    </r>
    <r>
      <rPr>
        <sz val="11"/>
        <color theme="1"/>
        <rFont val="Calibri"/>
        <family val="2"/>
      </rPr>
      <t xml:space="preserve"> - Alaska
</t>
    </r>
    <r>
      <rPr>
        <b/>
        <sz val="11"/>
        <color indexed="8"/>
        <rFont val="Calibri"/>
        <family val="2"/>
      </rPr>
      <t>AL</t>
    </r>
    <r>
      <rPr>
        <sz val="11"/>
        <color theme="1"/>
        <rFont val="Calibri"/>
        <family val="2"/>
      </rPr>
      <t xml:space="preserve"> - Alabama
</t>
    </r>
    <r>
      <rPr>
        <b/>
        <sz val="11"/>
        <color indexed="8"/>
        <rFont val="Calibri"/>
        <family val="2"/>
      </rPr>
      <t>AR</t>
    </r>
    <r>
      <rPr>
        <sz val="11"/>
        <color theme="1"/>
        <rFont val="Calibri"/>
        <family val="2"/>
      </rPr>
      <t xml:space="preserve"> - Arkansas
</t>
    </r>
    <r>
      <rPr>
        <b/>
        <sz val="11"/>
        <color indexed="8"/>
        <rFont val="Calibri"/>
        <family val="2"/>
      </rPr>
      <t>AS</t>
    </r>
    <r>
      <rPr>
        <sz val="11"/>
        <color theme="1"/>
        <rFont val="Calibri"/>
        <family val="2"/>
      </rPr>
      <t xml:space="preserve"> - American Samoa
</t>
    </r>
    <r>
      <rPr>
        <b/>
        <sz val="11"/>
        <color indexed="8"/>
        <rFont val="Calibri"/>
        <family val="2"/>
      </rPr>
      <t>AZ</t>
    </r>
    <r>
      <rPr>
        <sz val="11"/>
        <color theme="1"/>
        <rFont val="Calibri"/>
        <family val="2"/>
      </rPr>
      <t xml:space="preserve"> - Arizona
</t>
    </r>
    <r>
      <rPr>
        <b/>
        <sz val="11"/>
        <color indexed="8"/>
        <rFont val="Calibri"/>
        <family val="2"/>
      </rPr>
      <t>CA</t>
    </r>
    <r>
      <rPr>
        <sz val="11"/>
        <color theme="1"/>
        <rFont val="Calibri"/>
        <family val="2"/>
      </rPr>
      <t xml:space="preserve"> - California
</t>
    </r>
    <r>
      <rPr>
        <b/>
        <sz val="11"/>
        <color indexed="8"/>
        <rFont val="Calibri"/>
        <family val="2"/>
      </rPr>
      <t>CO</t>
    </r>
    <r>
      <rPr>
        <sz val="11"/>
        <color theme="1"/>
        <rFont val="Calibri"/>
        <family val="2"/>
      </rPr>
      <t xml:space="preserve"> - Colorado
</t>
    </r>
    <r>
      <rPr>
        <b/>
        <sz val="11"/>
        <color indexed="8"/>
        <rFont val="Calibri"/>
        <family val="2"/>
      </rPr>
      <t>CT</t>
    </r>
    <r>
      <rPr>
        <sz val="11"/>
        <color theme="1"/>
        <rFont val="Calibri"/>
        <family val="2"/>
      </rPr>
      <t xml:space="preserve"> - Connecticut
</t>
    </r>
    <r>
      <rPr>
        <b/>
        <sz val="11"/>
        <color indexed="8"/>
        <rFont val="Calibri"/>
        <family val="2"/>
      </rPr>
      <t>DC</t>
    </r>
    <r>
      <rPr>
        <sz val="11"/>
        <color theme="1"/>
        <rFont val="Calibri"/>
        <family val="2"/>
      </rPr>
      <t xml:space="preserve"> - District of Columbia
</t>
    </r>
    <r>
      <rPr>
        <b/>
        <sz val="11"/>
        <color indexed="8"/>
        <rFont val="Calibri"/>
        <family val="2"/>
      </rPr>
      <t>DE</t>
    </r>
    <r>
      <rPr>
        <sz val="11"/>
        <color theme="1"/>
        <rFont val="Calibri"/>
        <family val="2"/>
      </rPr>
      <t xml:space="preserve"> - Delaware
</t>
    </r>
    <r>
      <rPr>
        <b/>
        <sz val="11"/>
        <color indexed="8"/>
        <rFont val="Calibri"/>
        <family val="2"/>
      </rPr>
      <t>FL</t>
    </r>
    <r>
      <rPr>
        <sz val="11"/>
        <color theme="1"/>
        <rFont val="Calibri"/>
        <family val="2"/>
      </rPr>
      <t xml:space="preserve"> - Florida
</t>
    </r>
    <r>
      <rPr>
        <b/>
        <sz val="11"/>
        <color indexed="8"/>
        <rFont val="Calibri"/>
        <family val="2"/>
      </rPr>
      <t>FM</t>
    </r>
    <r>
      <rPr>
        <sz val="11"/>
        <color theme="1"/>
        <rFont val="Calibri"/>
        <family val="2"/>
      </rPr>
      <t xml:space="preserve"> - Federated States of Micronesia
</t>
    </r>
    <r>
      <rPr>
        <b/>
        <sz val="11"/>
        <color indexed="8"/>
        <rFont val="Calibri"/>
        <family val="2"/>
      </rPr>
      <t>GA</t>
    </r>
    <r>
      <rPr>
        <sz val="11"/>
        <color theme="1"/>
        <rFont val="Calibri"/>
        <family val="2"/>
      </rPr>
      <t xml:space="preserve"> - Georgia
</t>
    </r>
    <r>
      <rPr>
        <b/>
        <sz val="11"/>
        <color indexed="8"/>
        <rFont val="Calibri"/>
        <family val="2"/>
      </rPr>
      <t>GU</t>
    </r>
    <r>
      <rPr>
        <sz val="11"/>
        <color theme="1"/>
        <rFont val="Calibri"/>
        <family val="2"/>
      </rPr>
      <t xml:space="preserve"> - Guam
</t>
    </r>
    <r>
      <rPr>
        <b/>
        <sz val="11"/>
        <color indexed="8"/>
        <rFont val="Calibri"/>
        <family val="2"/>
      </rPr>
      <t>HI</t>
    </r>
    <r>
      <rPr>
        <sz val="11"/>
        <color theme="1"/>
        <rFont val="Calibri"/>
        <family val="2"/>
      </rPr>
      <t xml:space="preserve"> - Hawaii
</t>
    </r>
    <r>
      <rPr>
        <b/>
        <sz val="11"/>
        <color indexed="8"/>
        <rFont val="Calibri"/>
        <family val="2"/>
      </rPr>
      <t>IA</t>
    </r>
    <r>
      <rPr>
        <sz val="11"/>
        <color theme="1"/>
        <rFont val="Calibri"/>
        <family val="2"/>
      </rPr>
      <t xml:space="preserve"> - Iowa
</t>
    </r>
    <r>
      <rPr>
        <b/>
        <sz val="11"/>
        <color indexed="8"/>
        <rFont val="Calibri"/>
        <family val="2"/>
      </rPr>
      <t>ID</t>
    </r>
    <r>
      <rPr>
        <sz val="11"/>
        <color theme="1"/>
        <rFont val="Calibri"/>
        <family val="2"/>
      </rPr>
      <t xml:space="preserve"> - Idaho
</t>
    </r>
    <r>
      <rPr>
        <b/>
        <sz val="11"/>
        <color indexed="8"/>
        <rFont val="Calibri"/>
        <family val="2"/>
      </rPr>
      <t>IL</t>
    </r>
    <r>
      <rPr>
        <sz val="11"/>
        <color theme="1"/>
        <rFont val="Calibri"/>
        <family val="2"/>
      </rPr>
      <t xml:space="preserve"> - Illinois
</t>
    </r>
    <r>
      <rPr>
        <b/>
        <sz val="11"/>
        <color indexed="8"/>
        <rFont val="Calibri"/>
        <family val="2"/>
      </rPr>
      <t>IN</t>
    </r>
    <r>
      <rPr>
        <sz val="11"/>
        <color theme="1"/>
        <rFont val="Calibri"/>
        <family val="2"/>
      </rPr>
      <t xml:space="preserve"> - Indiana
</t>
    </r>
    <r>
      <rPr>
        <b/>
        <sz val="11"/>
        <color indexed="8"/>
        <rFont val="Calibri"/>
        <family val="2"/>
      </rPr>
      <t>KS</t>
    </r>
    <r>
      <rPr>
        <sz val="11"/>
        <color theme="1"/>
        <rFont val="Calibri"/>
        <family val="2"/>
      </rPr>
      <t xml:space="preserve"> - Kansas
</t>
    </r>
    <r>
      <rPr>
        <b/>
        <sz val="11"/>
        <color indexed="8"/>
        <rFont val="Calibri"/>
        <family val="2"/>
      </rPr>
      <t>KY</t>
    </r>
    <r>
      <rPr>
        <sz val="11"/>
        <color theme="1"/>
        <rFont val="Calibri"/>
        <family val="2"/>
      </rPr>
      <t xml:space="preserve"> - Kentucky
</t>
    </r>
    <r>
      <rPr>
        <b/>
        <sz val="11"/>
        <color indexed="8"/>
        <rFont val="Calibri"/>
        <family val="2"/>
      </rPr>
      <t>LA</t>
    </r>
    <r>
      <rPr>
        <sz val="11"/>
        <color theme="1"/>
        <rFont val="Calibri"/>
        <family val="2"/>
      </rPr>
      <t xml:space="preserve"> - Louisiana
</t>
    </r>
    <r>
      <rPr>
        <b/>
        <sz val="11"/>
        <color indexed="8"/>
        <rFont val="Calibri"/>
        <family val="2"/>
      </rPr>
      <t>MA</t>
    </r>
    <r>
      <rPr>
        <sz val="11"/>
        <color theme="1"/>
        <rFont val="Calibri"/>
        <family val="2"/>
      </rPr>
      <t xml:space="preserve"> - Massachusetts
</t>
    </r>
    <r>
      <rPr>
        <b/>
        <sz val="11"/>
        <color indexed="8"/>
        <rFont val="Calibri"/>
        <family val="2"/>
      </rPr>
      <t>MD</t>
    </r>
    <r>
      <rPr>
        <sz val="11"/>
        <color theme="1"/>
        <rFont val="Calibri"/>
        <family val="2"/>
      </rPr>
      <t xml:space="preserve"> - Maryland
</t>
    </r>
    <r>
      <rPr>
        <b/>
        <sz val="11"/>
        <color indexed="8"/>
        <rFont val="Calibri"/>
        <family val="2"/>
      </rPr>
      <t>ME</t>
    </r>
    <r>
      <rPr>
        <sz val="11"/>
        <color theme="1"/>
        <rFont val="Calibri"/>
        <family val="2"/>
      </rPr>
      <t xml:space="preserve"> - Maine
</t>
    </r>
    <r>
      <rPr>
        <b/>
        <sz val="11"/>
        <color indexed="8"/>
        <rFont val="Calibri"/>
        <family val="2"/>
      </rPr>
      <t>MH</t>
    </r>
    <r>
      <rPr>
        <sz val="11"/>
        <color theme="1"/>
        <rFont val="Calibri"/>
        <family val="2"/>
      </rPr>
      <t xml:space="preserve"> - Marshall Islands
</t>
    </r>
    <r>
      <rPr>
        <b/>
        <sz val="11"/>
        <color indexed="8"/>
        <rFont val="Calibri"/>
        <family val="2"/>
      </rPr>
      <t>MI</t>
    </r>
    <r>
      <rPr>
        <sz val="11"/>
        <color theme="1"/>
        <rFont val="Calibri"/>
        <family val="2"/>
      </rPr>
      <t xml:space="preserve"> - Michigan
</t>
    </r>
    <r>
      <rPr>
        <b/>
        <sz val="11"/>
        <color indexed="8"/>
        <rFont val="Calibri"/>
        <family val="2"/>
      </rPr>
      <t>MN</t>
    </r>
    <r>
      <rPr>
        <sz val="11"/>
        <color theme="1"/>
        <rFont val="Calibri"/>
        <family val="2"/>
      </rPr>
      <t xml:space="preserve"> - Minnesota
</t>
    </r>
    <r>
      <rPr>
        <b/>
        <sz val="11"/>
        <color indexed="8"/>
        <rFont val="Calibri"/>
        <family val="2"/>
      </rPr>
      <t>MO</t>
    </r>
    <r>
      <rPr>
        <sz val="11"/>
        <color theme="1"/>
        <rFont val="Calibri"/>
        <family val="2"/>
      </rPr>
      <t xml:space="preserve"> - Missouri
</t>
    </r>
    <r>
      <rPr>
        <b/>
        <sz val="11"/>
        <color indexed="8"/>
        <rFont val="Calibri"/>
        <family val="2"/>
      </rPr>
      <t>MP</t>
    </r>
    <r>
      <rPr>
        <sz val="11"/>
        <color theme="1"/>
        <rFont val="Calibri"/>
        <family val="2"/>
      </rPr>
      <t xml:space="preserve"> - Northern Marianas
</t>
    </r>
    <r>
      <rPr>
        <b/>
        <sz val="11"/>
        <color indexed="8"/>
        <rFont val="Calibri"/>
        <family val="2"/>
      </rPr>
      <t>MS</t>
    </r>
    <r>
      <rPr>
        <sz val="11"/>
        <color theme="1"/>
        <rFont val="Calibri"/>
        <family val="2"/>
      </rPr>
      <t xml:space="preserve"> - Mississippi
</t>
    </r>
    <r>
      <rPr>
        <b/>
        <sz val="11"/>
        <color indexed="8"/>
        <rFont val="Calibri"/>
        <family val="2"/>
      </rPr>
      <t>MT</t>
    </r>
    <r>
      <rPr>
        <sz val="11"/>
        <color theme="1"/>
        <rFont val="Calibri"/>
        <family val="2"/>
      </rPr>
      <t xml:space="preserve"> - Montana
</t>
    </r>
    <r>
      <rPr>
        <b/>
        <sz val="11"/>
        <color indexed="8"/>
        <rFont val="Calibri"/>
        <family val="2"/>
      </rPr>
      <t>NC</t>
    </r>
    <r>
      <rPr>
        <sz val="11"/>
        <color theme="1"/>
        <rFont val="Calibri"/>
        <family val="2"/>
      </rPr>
      <t xml:space="preserve"> - North Carolina
</t>
    </r>
    <r>
      <rPr>
        <b/>
        <sz val="11"/>
        <color indexed="8"/>
        <rFont val="Calibri"/>
        <family val="2"/>
      </rPr>
      <t>ND</t>
    </r>
    <r>
      <rPr>
        <sz val="11"/>
        <color theme="1"/>
        <rFont val="Calibri"/>
        <family val="2"/>
      </rPr>
      <t xml:space="preserve"> - North Dakota
</t>
    </r>
    <r>
      <rPr>
        <b/>
        <sz val="11"/>
        <color indexed="8"/>
        <rFont val="Calibri"/>
        <family val="2"/>
      </rPr>
      <t>NE</t>
    </r>
    <r>
      <rPr>
        <sz val="11"/>
        <color theme="1"/>
        <rFont val="Calibri"/>
        <family val="2"/>
      </rPr>
      <t xml:space="preserve"> - Nebraska
</t>
    </r>
    <r>
      <rPr>
        <b/>
        <sz val="11"/>
        <color indexed="8"/>
        <rFont val="Calibri"/>
        <family val="2"/>
      </rPr>
      <t>NH</t>
    </r>
    <r>
      <rPr>
        <sz val="11"/>
        <color theme="1"/>
        <rFont val="Calibri"/>
        <family val="2"/>
      </rPr>
      <t xml:space="preserve"> - New Hampshire
</t>
    </r>
    <r>
      <rPr>
        <b/>
        <sz val="11"/>
        <color indexed="8"/>
        <rFont val="Calibri"/>
        <family val="2"/>
      </rPr>
      <t>NJ</t>
    </r>
    <r>
      <rPr>
        <sz val="11"/>
        <color theme="1"/>
        <rFont val="Calibri"/>
        <family val="2"/>
      </rPr>
      <t xml:space="preserve"> - New Jersey
</t>
    </r>
    <r>
      <rPr>
        <b/>
        <sz val="11"/>
        <color indexed="8"/>
        <rFont val="Calibri"/>
        <family val="2"/>
      </rPr>
      <t>NM</t>
    </r>
    <r>
      <rPr>
        <sz val="11"/>
        <color theme="1"/>
        <rFont val="Calibri"/>
        <family val="2"/>
      </rPr>
      <t xml:space="preserve"> - New Mexico
</t>
    </r>
    <r>
      <rPr>
        <b/>
        <sz val="11"/>
        <color indexed="8"/>
        <rFont val="Calibri"/>
        <family val="2"/>
      </rPr>
      <t>NV</t>
    </r>
    <r>
      <rPr>
        <sz val="11"/>
        <color theme="1"/>
        <rFont val="Calibri"/>
        <family val="2"/>
      </rPr>
      <t xml:space="preserve"> - Nevada
</t>
    </r>
    <r>
      <rPr>
        <b/>
        <sz val="11"/>
        <color indexed="8"/>
        <rFont val="Calibri"/>
        <family val="2"/>
      </rPr>
      <t>NY</t>
    </r>
    <r>
      <rPr>
        <sz val="11"/>
        <color theme="1"/>
        <rFont val="Calibri"/>
        <family val="2"/>
      </rPr>
      <t xml:space="preserve"> - New York
</t>
    </r>
    <r>
      <rPr>
        <b/>
        <sz val="11"/>
        <color indexed="8"/>
        <rFont val="Calibri"/>
        <family val="2"/>
      </rPr>
      <t>OH</t>
    </r>
    <r>
      <rPr>
        <sz val="11"/>
        <color theme="1"/>
        <rFont val="Calibri"/>
        <family val="2"/>
      </rPr>
      <t xml:space="preserve"> - Ohio
</t>
    </r>
    <r>
      <rPr>
        <b/>
        <sz val="11"/>
        <color indexed="8"/>
        <rFont val="Calibri"/>
        <family val="2"/>
      </rPr>
      <t>OK</t>
    </r>
    <r>
      <rPr>
        <sz val="11"/>
        <color theme="1"/>
        <rFont val="Calibri"/>
        <family val="2"/>
      </rPr>
      <t xml:space="preserve"> - Oklahoma
</t>
    </r>
    <r>
      <rPr>
        <b/>
        <sz val="11"/>
        <color indexed="8"/>
        <rFont val="Calibri"/>
        <family val="2"/>
      </rPr>
      <t>OR</t>
    </r>
    <r>
      <rPr>
        <sz val="11"/>
        <color theme="1"/>
        <rFont val="Calibri"/>
        <family val="2"/>
      </rPr>
      <t xml:space="preserve"> - Oregon
</t>
    </r>
    <r>
      <rPr>
        <b/>
        <sz val="11"/>
        <color indexed="8"/>
        <rFont val="Calibri"/>
        <family val="2"/>
      </rPr>
      <t>PA</t>
    </r>
    <r>
      <rPr>
        <sz val="11"/>
        <color theme="1"/>
        <rFont val="Calibri"/>
        <family val="2"/>
      </rPr>
      <t xml:space="preserve"> - Pennsylvania
</t>
    </r>
    <r>
      <rPr>
        <b/>
        <sz val="11"/>
        <color indexed="8"/>
        <rFont val="Calibri"/>
        <family val="2"/>
      </rPr>
      <t>PR</t>
    </r>
    <r>
      <rPr>
        <sz val="11"/>
        <color theme="1"/>
        <rFont val="Calibri"/>
        <family val="2"/>
      </rPr>
      <t xml:space="preserve"> - Puerto Rico
</t>
    </r>
    <r>
      <rPr>
        <b/>
        <sz val="11"/>
        <color indexed="8"/>
        <rFont val="Calibri"/>
        <family val="2"/>
      </rPr>
      <t>PW</t>
    </r>
    <r>
      <rPr>
        <sz val="11"/>
        <color theme="1"/>
        <rFont val="Calibri"/>
        <family val="2"/>
      </rPr>
      <t xml:space="preserve"> - Palau
</t>
    </r>
    <r>
      <rPr>
        <b/>
        <sz val="11"/>
        <color indexed="8"/>
        <rFont val="Calibri"/>
        <family val="2"/>
      </rPr>
      <t>RI</t>
    </r>
    <r>
      <rPr>
        <sz val="11"/>
        <color theme="1"/>
        <rFont val="Calibri"/>
        <family val="2"/>
      </rPr>
      <t xml:space="preserve"> - Rhode Island
</t>
    </r>
    <r>
      <rPr>
        <b/>
        <sz val="11"/>
        <color indexed="8"/>
        <rFont val="Calibri"/>
        <family val="2"/>
      </rPr>
      <t>SC</t>
    </r>
    <r>
      <rPr>
        <sz val="11"/>
        <color theme="1"/>
        <rFont val="Calibri"/>
        <family val="2"/>
      </rPr>
      <t xml:space="preserve"> - South Carolina
</t>
    </r>
    <r>
      <rPr>
        <b/>
        <sz val="11"/>
        <color indexed="8"/>
        <rFont val="Calibri"/>
        <family val="2"/>
      </rPr>
      <t>SD</t>
    </r>
    <r>
      <rPr>
        <sz val="11"/>
        <color theme="1"/>
        <rFont val="Calibri"/>
        <family val="2"/>
      </rPr>
      <t xml:space="preserve"> - South Dakota
</t>
    </r>
    <r>
      <rPr>
        <b/>
        <sz val="11"/>
        <color indexed="8"/>
        <rFont val="Calibri"/>
        <family val="2"/>
      </rPr>
      <t>TN</t>
    </r>
    <r>
      <rPr>
        <sz val="11"/>
        <color theme="1"/>
        <rFont val="Calibri"/>
        <family val="2"/>
      </rPr>
      <t xml:space="preserve"> - Tennessee
</t>
    </r>
    <r>
      <rPr>
        <b/>
        <sz val="11"/>
        <color indexed="8"/>
        <rFont val="Calibri"/>
        <family val="2"/>
      </rPr>
      <t>TX</t>
    </r>
    <r>
      <rPr>
        <sz val="11"/>
        <color theme="1"/>
        <rFont val="Calibri"/>
        <family val="2"/>
      </rPr>
      <t xml:space="preserve"> - Texas
</t>
    </r>
    <r>
      <rPr>
        <b/>
        <sz val="11"/>
        <color indexed="8"/>
        <rFont val="Calibri"/>
        <family val="2"/>
      </rPr>
      <t>UT</t>
    </r>
    <r>
      <rPr>
        <sz val="11"/>
        <color theme="1"/>
        <rFont val="Calibri"/>
        <family val="2"/>
      </rPr>
      <t xml:space="preserve"> - Utah
</t>
    </r>
    <r>
      <rPr>
        <b/>
        <sz val="11"/>
        <color indexed="8"/>
        <rFont val="Calibri"/>
        <family val="2"/>
      </rPr>
      <t>VA</t>
    </r>
    <r>
      <rPr>
        <sz val="11"/>
        <color theme="1"/>
        <rFont val="Calibri"/>
        <family val="2"/>
      </rPr>
      <t xml:space="preserve"> - Virginia
</t>
    </r>
    <r>
      <rPr>
        <b/>
        <sz val="11"/>
        <color indexed="8"/>
        <rFont val="Calibri"/>
        <family val="2"/>
      </rPr>
      <t>VI</t>
    </r>
    <r>
      <rPr>
        <sz val="11"/>
        <color theme="1"/>
        <rFont val="Calibri"/>
        <family val="2"/>
      </rPr>
      <t xml:space="preserve"> - Virgin Islands
</t>
    </r>
    <r>
      <rPr>
        <b/>
        <sz val="11"/>
        <color indexed="8"/>
        <rFont val="Calibri"/>
        <family val="2"/>
      </rPr>
      <t>VT</t>
    </r>
    <r>
      <rPr>
        <sz val="11"/>
        <color theme="1"/>
        <rFont val="Calibri"/>
        <family val="2"/>
      </rPr>
      <t xml:space="preserve"> - Vermont
</t>
    </r>
    <r>
      <rPr>
        <b/>
        <sz val="11"/>
        <color indexed="8"/>
        <rFont val="Calibri"/>
        <family val="2"/>
      </rPr>
      <t>WA</t>
    </r>
    <r>
      <rPr>
        <sz val="11"/>
        <color theme="1"/>
        <rFont val="Calibri"/>
        <family val="2"/>
      </rPr>
      <t xml:space="preserve"> - Washington
</t>
    </r>
    <r>
      <rPr>
        <b/>
        <sz val="11"/>
        <color indexed="8"/>
        <rFont val="Calibri"/>
        <family val="2"/>
      </rPr>
      <t>WI</t>
    </r>
    <r>
      <rPr>
        <sz val="11"/>
        <color theme="1"/>
        <rFont val="Calibri"/>
        <family val="2"/>
      </rPr>
      <t xml:space="preserve"> - Wisconsin
</t>
    </r>
    <r>
      <rPr>
        <b/>
        <sz val="11"/>
        <color indexed="8"/>
        <rFont val="Calibri"/>
        <family val="2"/>
      </rPr>
      <t>WV</t>
    </r>
    <r>
      <rPr>
        <sz val="11"/>
        <color theme="1"/>
        <rFont val="Calibri"/>
        <family val="2"/>
      </rPr>
      <t xml:space="preserve"> - West Virginia
</t>
    </r>
    <r>
      <rPr>
        <b/>
        <sz val="11"/>
        <color indexed="8"/>
        <rFont val="Calibri"/>
        <family val="2"/>
      </rPr>
      <t>WY</t>
    </r>
    <r>
      <rPr>
        <sz val="11"/>
        <color theme="1"/>
        <rFont val="Calibri"/>
        <family val="2"/>
      </rPr>
      <t xml:space="preserve"> - Wyoming
</t>
    </r>
  </si>
  <si>
    <r>
      <t>01384</t>
    </r>
    <r>
      <rPr>
        <sz val="11"/>
        <color theme="1"/>
        <rFont val="Calibri"/>
        <family val="2"/>
      </rPr>
      <t xml:space="preserve"> - Contingent upon funding
</t>
    </r>
    <r>
      <rPr>
        <b/>
        <sz val="11"/>
        <color indexed="8"/>
        <rFont val="Calibri"/>
        <family val="2"/>
      </rPr>
      <t>01379</t>
    </r>
    <r>
      <rPr>
        <sz val="11"/>
        <color theme="1"/>
        <rFont val="Calibri"/>
        <family val="2"/>
      </rPr>
      <t xml:space="preserve"> - Contractual
</t>
    </r>
    <r>
      <rPr>
        <b/>
        <sz val="11"/>
        <color indexed="8"/>
        <rFont val="Calibri"/>
        <family val="2"/>
      </rPr>
      <t>06071</t>
    </r>
    <r>
      <rPr>
        <sz val="11"/>
        <color theme="1"/>
        <rFont val="Calibri"/>
        <family val="2"/>
      </rPr>
      <t xml:space="preserve"> - Employed or affiliated with outside agency part-time
</t>
    </r>
    <r>
      <rPr>
        <b/>
        <sz val="11"/>
        <color indexed="8"/>
        <rFont val="Calibri"/>
        <family val="2"/>
      </rPr>
      <t>01383</t>
    </r>
    <r>
      <rPr>
        <sz val="11"/>
        <color theme="1"/>
        <rFont val="Calibri"/>
        <family val="2"/>
      </rPr>
      <t xml:space="preserve"> - Employed or affiliated with outside organization
</t>
    </r>
    <r>
      <rPr>
        <b/>
        <sz val="11"/>
        <color indexed="8"/>
        <rFont val="Calibri"/>
        <family val="2"/>
      </rPr>
      <t>01385</t>
    </r>
    <r>
      <rPr>
        <sz val="11"/>
        <color theme="1"/>
        <rFont val="Calibri"/>
        <family val="2"/>
      </rPr>
      <t xml:space="preserve"> - Non-contractual
</t>
    </r>
    <r>
      <rPr>
        <b/>
        <sz val="11"/>
        <color indexed="8"/>
        <rFont val="Calibri"/>
        <family val="2"/>
      </rPr>
      <t>09999</t>
    </r>
    <r>
      <rPr>
        <sz val="11"/>
        <color theme="1"/>
        <rFont val="Calibri"/>
        <family val="2"/>
      </rPr>
      <t xml:space="preserve"> - Other
</t>
    </r>
    <r>
      <rPr>
        <b/>
        <sz val="11"/>
        <color indexed="8"/>
        <rFont val="Calibri"/>
        <family val="2"/>
      </rPr>
      <t>01378</t>
    </r>
    <r>
      <rPr>
        <sz val="11"/>
        <color theme="1"/>
        <rFont val="Calibri"/>
        <family val="2"/>
      </rPr>
      <t xml:space="preserve"> - Probationary
</t>
    </r>
    <r>
      <rPr>
        <b/>
        <sz val="11"/>
        <color indexed="8"/>
        <rFont val="Calibri"/>
        <family val="2"/>
      </rPr>
      <t>06070</t>
    </r>
    <r>
      <rPr>
        <sz val="11"/>
        <color theme="1"/>
        <rFont val="Calibri"/>
        <family val="2"/>
      </rPr>
      <t xml:space="preserve"> - Self-employed part-time
</t>
    </r>
    <r>
      <rPr>
        <b/>
        <sz val="11"/>
        <color indexed="8"/>
        <rFont val="Calibri"/>
        <family val="2"/>
      </rPr>
      <t>01380</t>
    </r>
    <r>
      <rPr>
        <sz val="11"/>
        <color theme="1"/>
        <rFont val="Calibri"/>
        <family val="2"/>
      </rPr>
      <t xml:space="preserve"> - Substitute/temporary
</t>
    </r>
    <r>
      <rPr>
        <b/>
        <sz val="11"/>
        <color indexed="8"/>
        <rFont val="Calibri"/>
        <family val="2"/>
      </rPr>
      <t>01381</t>
    </r>
    <r>
      <rPr>
        <sz val="11"/>
        <color theme="1"/>
        <rFont val="Calibri"/>
        <family val="2"/>
      </rPr>
      <t xml:space="preserve"> - Tenured or permanent
</t>
    </r>
    <r>
      <rPr>
        <b/>
        <sz val="11"/>
        <color indexed="8"/>
        <rFont val="Calibri"/>
        <family val="2"/>
      </rPr>
      <t>01382</t>
    </r>
    <r>
      <rPr>
        <sz val="11"/>
        <color theme="1"/>
        <rFont val="Calibri"/>
        <family val="2"/>
      </rPr>
      <t xml:space="preserve"> - Volunteer/no contract
</t>
    </r>
  </si>
  <si>
    <r>
      <t>ForProfit</t>
    </r>
    <r>
      <rPr>
        <sz val="11"/>
        <color theme="1"/>
        <rFont val="Calibri"/>
        <family val="2"/>
      </rPr>
      <t xml:space="preserve"> - For-profit facility
</t>
    </r>
    <r>
      <rPr>
        <b/>
        <sz val="11"/>
        <color indexed="8"/>
        <rFont val="Calibri"/>
        <family val="2"/>
      </rPr>
      <t>NonProfit</t>
    </r>
    <r>
      <rPr>
        <sz val="11"/>
        <color theme="1"/>
        <rFont val="Calibri"/>
        <family val="2"/>
      </rPr>
      <t xml:space="preserve"> - Non-profit facility
</t>
    </r>
    <r>
      <rPr>
        <b/>
        <sz val="11"/>
        <color indexed="8"/>
        <rFont val="Calibri"/>
        <family val="2"/>
      </rPr>
      <t>GovernmentRun</t>
    </r>
    <r>
      <rPr>
        <sz val="11"/>
        <color theme="1"/>
        <rFont val="Calibri"/>
        <family val="2"/>
      </rPr>
      <t xml:space="preserve"> - Government run facility
</t>
    </r>
  </si>
  <si>
    <r>
      <t>Passed</t>
    </r>
    <r>
      <rPr>
        <sz val="11"/>
        <color theme="1"/>
        <rFont val="Calibri"/>
        <family val="2"/>
      </rPr>
      <t xml:space="preserve"> - Passed
</t>
    </r>
    <r>
      <rPr>
        <b/>
        <sz val="11"/>
        <color indexed="8"/>
        <rFont val="Calibri"/>
        <family val="2"/>
      </rPr>
      <t>FurtherEvaluation</t>
    </r>
    <r>
      <rPr>
        <sz val="11"/>
        <color theme="1"/>
        <rFont val="Calibri"/>
        <family val="2"/>
      </rPr>
      <t xml:space="preserve"> - Further Evaluation Needed
</t>
    </r>
  </si>
  <si>
    <r>
      <t>REC09YOTHLOC</t>
    </r>
    <r>
      <rPr>
        <sz val="11"/>
        <color theme="1"/>
        <rFont val="Calibri"/>
        <family val="2"/>
      </rPr>
      <t xml:space="preserve"> - Other location regular early childhood program (less than 10 hours)
</t>
    </r>
    <r>
      <rPr>
        <b/>
        <sz val="11"/>
        <color indexed="8"/>
        <rFont val="Calibri"/>
        <family val="2"/>
      </rPr>
      <t>REC10YOTHLOC</t>
    </r>
    <r>
      <rPr>
        <sz val="11"/>
        <color theme="1"/>
        <rFont val="Calibri"/>
        <family val="2"/>
      </rPr>
      <t xml:space="preserve"> - Other location regular early childhood program (at least 10 hours)
</t>
    </r>
    <r>
      <rPr>
        <b/>
        <sz val="11"/>
        <color indexed="8"/>
        <rFont val="Calibri"/>
        <family val="2"/>
      </rPr>
      <t>REC09YSVCS</t>
    </r>
    <r>
      <rPr>
        <sz val="11"/>
        <color theme="1"/>
        <rFont val="Calibri"/>
        <family val="2"/>
      </rPr>
      <t xml:space="preserve"> - Services regular early childhood program (less than 10 hours)
</t>
    </r>
    <r>
      <rPr>
        <b/>
        <sz val="11"/>
        <color indexed="8"/>
        <rFont val="Calibri"/>
        <family val="2"/>
      </rPr>
      <t>REC10YSVCS</t>
    </r>
    <r>
      <rPr>
        <sz val="11"/>
        <color theme="1"/>
        <rFont val="Calibri"/>
        <family val="2"/>
      </rPr>
      <t xml:space="preserve"> - Services regular early childhood program (at least10 hours)
</t>
    </r>
    <r>
      <rPr>
        <b/>
        <sz val="11"/>
        <color indexed="8"/>
        <rFont val="Calibri"/>
        <family val="2"/>
      </rPr>
      <t>SC</t>
    </r>
    <r>
      <rPr>
        <sz val="11"/>
        <color theme="1"/>
        <rFont val="Calibri"/>
        <family val="2"/>
      </rPr>
      <t xml:space="preserve"> - Separate special education class
</t>
    </r>
    <r>
      <rPr>
        <b/>
        <sz val="11"/>
        <color indexed="8"/>
        <rFont val="Calibri"/>
        <family val="2"/>
      </rPr>
      <t>SS</t>
    </r>
    <r>
      <rPr>
        <sz val="11"/>
        <color theme="1"/>
        <rFont val="Calibri"/>
        <family val="2"/>
      </rPr>
      <t xml:space="preserve"> - Separate school
</t>
    </r>
    <r>
      <rPr>
        <b/>
        <sz val="11"/>
        <color indexed="8"/>
        <rFont val="Calibri"/>
        <family val="2"/>
      </rPr>
      <t>RF</t>
    </r>
    <r>
      <rPr>
        <sz val="11"/>
        <color theme="1"/>
        <rFont val="Calibri"/>
        <family val="2"/>
      </rPr>
      <t xml:space="preserve"> - Residential Facility
</t>
    </r>
    <r>
      <rPr>
        <b/>
        <sz val="11"/>
        <color indexed="8"/>
        <rFont val="Calibri"/>
        <family val="2"/>
      </rPr>
      <t>H</t>
    </r>
    <r>
      <rPr>
        <sz val="11"/>
        <color theme="1"/>
        <rFont val="Calibri"/>
        <family val="2"/>
      </rPr>
      <t xml:space="preserve"> - Home
</t>
    </r>
    <r>
      <rPr>
        <b/>
        <sz val="11"/>
        <color indexed="8"/>
        <rFont val="Calibri"/>
        <family val="2"/>
      </rPr>
      <t>SPL</t>
    </r>
    <r>
      <rPr>
        <sz val="11"/>
        <color theme="1"/>
        <rFont val="Calibri"/>
        <family val="2"/>
      </rPr>
      <t xml:space="preserve"> - Service provider or other location not in any other category
</t>
    </r>
  </si>
  <si>
    <r>
      <t>HeadStart</t>
    </r>
    <r>
      <rPr>
        <sz val="11"/>
        <color theme="1"/>
        <rFont val="Calibri"/>
        <family val="2"/>
      </rPr>
      <t xml:space="preserve"> - Head Start calculation
</t>
    </r>
    <r>
      <rPr>
        <b/>
        <sz val="11"/>
        <color indexed="8"/>
        <rFont val="Calibri"/>
        <family val="2"/>
      </rPr>
      <t>StateSpecific</t>
    </r>
    <r>
      <rPr>
        <sz val="11"/>
        <color theme="1"/>
        <rFont val="Calibri"/>
        <family val="2"/>
      </rPr>
      <t xml:space="preserve"> - State-specific calculation
</t>
    </r>
  </si>
  <si>
    <r>
      <t>05978</t>
    </r>
    <r>
      <rPr>
        <sz val="11"/>
        <color theme="1"/>
        <rFont val="Calibri"/>
        <family val="2"/>
      </rPr>
      <t xml:space="preserve"> - 504 plan
</t>
    </r>
    <r>
      <rPr>
        <b/>
        <sz val="11"/>
        <color indexed="8"/>
        <rFont val="Calibri"/>
        <family val="2"/>
      </rPr>
      <t>05980</t>
    </r>
    <r>
      <rPr>
        <sz val="11"/>
        <color theme="1"/>
        <rFont val="Calibri"/>
        <family val="2"/>
      </rPr>
      <t xml:space="preserve"> - GIEP - Individualized education program for gifted student
</t>
    </r>
    <r>
      <rPr>
        <b/>
        <sz val="11"/>
        <color indexed="8"/>
        <rFont val="Calibri"/>
        <family val="2"/>
      </rPr>
      <t>02196</t>
    </r>
    <r>
      <rPr>
        <sz val="11"/>
        <color theme="1"/>
        <rFont val="Calibri"/>
        <family val="2"/>
      </rPr>
      <t xml:space="preserve"> - Individualized education program (IEP)
</t>
    </r>
    <r>
      <rPr>
        <b/>
        <sz val="11"/>
        <color indexed="8"/>
        <rFont val="Calibri"/>
        <family val="2"/>
      </rPr>
      <t>02198</t>
    </r>
    <r>
      <rPr>
        <sz val="11"/>
        <color theme="1"/>
        <rFont val="Calibri"/>
        <family val="2"/>
      </rPr>
      <t xml:space="preserve"> - Individualized family service plan (IFSP)
</t>
    </r>
    <r>
      <rPr>
        <b/>
        <sz val="11"/>
        <color indexed="8"/>
        <rFont val="Calibri"/>
        <family val="2"/>
      </rPr>
      <t>02197</t>
    </r>
    <r>
      <rPr>
        <sz val="11"/>
        <color theme="1"/>
        <rFont val="Calibri"/>
        <family val="2"/>
      </rPr>
      <t xml:space="preserve"> - Individualized learning program (ILP)
</t>
    </r>
    <r>
      <rPr>
        <b/>
        <sz val="11"/>
        <color indexed="8"/>
        <rFont val="Calibri"/>
        <family val="2"/>
      </rPr>
      <t>05982</t>
    </r>
    <r>
      <rPr>
        <sz val="11"/>
        <color theme="1"/>
        <rFont val="Calibri"/>
        <family val="2"/>
      </rPr>
      <t xml:space="preserve"> - Individualized transition plan
</t>
    </r>
    <r>
      <rPr>
        <b/>
        <sz val="11"/>
        <color indexed="8"/>
        <rFont val="Calibri"/>
        <family val="2"/>
      </rPr>
      <t>02349</t>
    </r>
    <r>
      <rPr>
        <sz val="11"/>
        <color theme="1"/>
        <rFont val="Calibri"/>
        <family val="2"/>
      </rPr>
      <t xml:space="preserve"> - Limited English proficient/English language learner
</t>
    </r>
    <r>
      <rPr>
        <b/>
        <sz val="11"/>
        <color indexed="8"/>
        <rFont val="Calibri"/>
        <family val="2"/>
      </rPr>
      <t>05981</t>
    </r>
    <r>
      <rPr>
        <sz val="11"/>
        <color theme="1"/>
        <rFont val="Calibri"/>
        <family val="2"/>
      </rPr>
      <t xml:space="preserve"> - Literacy plan
</t>
    </r>
    <r>
      <rPr>
        <b/>
        <sz val="11"/>
        <color indexed="8"/>
        <rFont val="Calibri"/>
        <family val="2"/>
      </rPr>
      <t>05979</t>
    </r>
    <r>
      <rPr>
        <sz val="11"/>
        <color theme="1"/>
        <rFont val="Calibri"/>
        <family val="2"/>
      </rPr>
      <t xml:space="preserve"> - Student intervention/support plan
</t>
    </r>
    <r>
      <rPr>
        <b/>
        <sz val="11"/>
        <color indexed="8"/>
        <rFont val="Calibri"/>
        <family val="2"/>
      </rPr>
      <t>09999</t>
    </r>
    <r>
      <rPr>
        <sz val="11"/>
        <color theme="1"/>
        <rFont val="Calibri"/>
        <family val="2"/>
      </rPr>
      <t xml:space="preserve"> - Other
</t>
    </r>
  </si>
  <si>
    <r>
      <t>Fax</t>
    </r>
    <r>
      <rPr>
        <sz val="11"/>
        <color theme="1"/>
        <rFont val="Calibri"/>
        <family val="2"/>
      </rPr>
      <t xml:space="preserve"> - Fax number
</t>
    </r>
    <r>
      <rPr>
        <b/>
        <sz val="11"/>
        <color indexed="8"/>
        <rFont val="Calibri"/>
        <family val="2"/>
      </rPr>
      <t>Main</t>
    </r>
    <r>
      <rPr>
        <sz val="11"/>
        <color theme="1"/>
        <rFont val="Calibri"/>
        <family val="2"/>
      </rPr>
      <t xml:space="preserve"> - Main phone number
</t>
    </r>
    <r>
      <rPr>
        <b/>
        <sz val="11"/>
        <color indexed="8"/>
        <rFont val="Calibri"/>
        <family val="2"/>
      </rPr>
      <t>Administrative</t>
    </r>
    <r>
      <rPr>
        <sz val="11"/>
        <color theme="1"/>
        <rFont val="Calibri"/>
        <family val="2"/>
      </rPr>
      <t xml:space="preserve"> - Administrative phone number
</t>
    </r>
    <r>
      <rPr>
        <b/>
        <sz val="11"/>
        <color indexed="8"/>
        <rFont val="Calibri"/>
        <family val="2"/>
      </rPr>
      <t>HealthClinic</t>
    </r>
    <r>
      <rPr>
        <sz val="11"/>
        <color theme="1"/>
        <rFont val="Calibri"/>
        <family val="2"/>
      </rPr>
      <t xml:space="preserve"> - Health clinic phone number
</t>
    </r>
    <r>
      <rPr>
        <b/>
        <sz val="11"/>
        <color indexed="8"/>
        <rFont val="Calibri"/>
        <family val="2"/>
      </rPr>
      <t>Attendance</t>
    </r>
    <r>
      <rPr>
        <sz val="11"/>
        <color theme="1"/>
        <rFont val="Calibri"/>
        <family val="2"/>
      </rPr>
      <t xml:space="preserve"> - Attendance line
</t>
    </r>
    <r>
      <rPr>
        <b/>
        <sz val="11"/>
        <color indexed="8"/>
        <rFont val="Calibri"/>
        <family val="2"/>
      </rPr>
      <t>Fax</t>
    </r>
    <r>
      <rPr>
        <sz val="11"/>
        <color theme="1"/>
        <rFont val="Calibri"/>
        <family val="2"/>
      </rPr>
      <t xml:space="preserve"> - Facsimile phone number
</t>
    </r>
    <r>
      <rPr>
        <b/>
        <sz val="11"/>
        <color indexed="8"/>
        <rFont val="Calibri"/>
        <family val="2"/>
      </rPr>
      <t>FoodServices</t>
    </r>
    <r>
      <rPr>
        <sz val="11"/>
        <color theme="1"/>
        <rFont val="Calibri"/>
        <family val="2"/>
      </rPr>
      <t xml:space="preserve"> - Cafeteria/Food Services
</t>
    </r>
    <r>
      <rPr>
        <b/>
        <sz val="11"/>
        <color indexed="8"/>
        <rFont val="Calibri"/>
        <family val="2"/>
      </rPr>
      <t>Other</t>
    </r>
    <r>
      <rPr>
        <sz val="11"/>
        <color theme="1"/>
        <rFont val="Calibri"/>
        <family val="2"/>
      </rPr>
      <t xml:space="preserve"> - Other
</t>
    </r>
  </si>
  <si>
    <r>
      <t>Correspondence</t>
    </r>
    <r>
      <rPr>
        <sz val="11"/>
        <color theme="1"/>
        <rFont val="Calibri"/>
        <family val="2"/>
      </rPr>
      <t xml:space="preserve"> - Correspondence language
</t>
    </r>
    <r>
      <rPr>
        <b/>
        <sz val="11"/>
        <color indexed="8"/>
        <rFont val="Calibri"/>
        <family val="2"/>
      </rPr>
      <t>Dominant</t>
    </r>
    <r>
      <rPr>
        <sz val="11"/>
        <color theme="1"/>
        <rFont val="Calibri"/>
        <family val="2"/>
      </rPr>
      <t xml:space="preserve"> - Dominant language
</t>
    </r>
    <r>
      <rPr>
        <b/>
        <sz val="11"/>
        <color indexed="8"/>
        <rFont val="Calibri"/>
        <family val="2"/>
      </rPr>
      <t>Home</t>
    </r>
    <r>
      <rPr>
        <sz val="11"/>
        <color theme="1"/>
        <rFont val="Calibri"/>
        <family val="2"/>
      </rPr>
      <t xml:space="preserve"> - Home language
</t>
    </r>
    <r>
      <rPr>
        <b/>
        <sz val="11"/>
        <color indexed="8"/>
        <rFont val="Calibri"/>
        <family val="2"/>
      </rPr>
      <t>Native</t>
    </r>
    <r>
      <rPr>
        <sz val="11"/>
        <color theme="1"/>
        <rFont val="Calibri"/>
        <family val="2"/>
      </rPr>
      <t xml:space="preserve"> - Native language
</t>
    </r>
    <r>
      <rPr>
        <b/>
        <sz val="11"/>
        <color indexed="8"/>
        <rFont val="Calibri"/>
        <family val="2"/>
      </rPr>
      <t>OtherLanguageProficiency</t>
    </r>
    <r>
      <rPr>
        <sz val="11"/>
        <color theme="1"/>
        <rFont val="Calibri"/>
        <family val="2"/>
      </rPr>
      <t xml:space="preserve"> - Other language proficiency
</t>
    </r>
    <r>
      <rPr>
        <b/>
        <sz val="11"/>
        <color indexed="8"/>
        <rFont val="Calibri"/>
        <family val="2"/>
      </rPr>
      <t>Other</t>
    </r>
    <r>
      <rPr>
        <sz val="11"/>
        <color theme="1"/>
        <rFont val="Calibri"/>
        <family val="2"/>
      </rPr>
      <t xml:space="preserve"> - Other
</t>
    </r>
  </si>
  <si>
    <r>
      <t>Activity</t>
    </r>
    <r>
      <rPr>
        <sz val="11"/>
        <color theme="1"/>
        <rFont val="Calibri"/>
        <family val="2"/>
      </rPr>
      <t xml:space="preserve"> - Activity
</t>
    </r>
    <r>
      <rPr>
        <b/>
        <sz val="11"/>
        <color indexed="8"/>
        <rFont val="Calibri"/>
        <family val="2"/>
      </rPr>
      <t>Analogies</t>
    </r>
    <r>
      <rPr>
        <sz val="11"/>
        <color theme="1"/>
        <rFont val="Calibri"/>
        <family val="2"/>
      </rPr>
      <t xml:space="preserve"> - Analogies
</t>
    </r>
    <r>
      <rPr>
        <b/>
        <sz val="11"/>
        <color indexed="8"/>
        <rFont val="Calibri"/>
        <family val="2"/>
      </rPr>
      <t>Assessment</t>
    </r>
    <r>
      <rPr>
        <sz val="11"/>
        <color theme="1"/>
        <rFont val="Calibri"/>
        <family val="2"/>
      </rPr>
      <t xml:space="preserve"> - Assessment
</t>
    </r>
    <r>
      <rPr>
        <b/>
        <sz val="11"/>
        <color indexed="8"/>
        <rFont val="Calibri"/>
        <family val="2"/>
      </rPr>
      <t>Auditory</t>
    </r>
    <r>
      <rPr>
        <sz val="11"/>
        <color theme="1"/>
        <rFont val="Calibri"/>
        <family val="2"/>
      </rPr>
      <t xml:space="preserve"> - Auditory
</t>
    </r>
    <r>
      <rPr>
        <b/>
        <sz val="11"/>
        <color indexed="8"/>
        <rFont val="Calibri"/>
        <family val="2"/>
      </rPr>
      <t>Brainstorming</t>
    </r>
    <r>
      <rPr>
        <sz val="11"/>
        <color theme="1"/>
        <rFont val="Calibri"/>
        <family val="2"/>
      </rPr>
      <t xml:space="preserve"> - Brainstorming
</t>
    </r>
    <r>
      <rPr>
        <b/>
        <sz val="11"/>
        <color indexed="8"/>
        <rFont val="Calibri"/>
        <family val="2"/>
      </rPr>
      <t>Chucking</t>
    </r>
    <r>
      <rPr>
        <sz val="11"/>
        <color theme="1"/>
        <rFont val="Calibri"/>
        <family val="2"/>
      </rPr>
      <t xml:space="preserve"> - Chucking
</t>
    </r>
    <r>
      <rPr>
        <b/>
        <sz val="11"/>
        <color indexed="8"/>
        <rFont val="Calibri"/>
        <family val="2"/>
      </rPr>
      <t>Classifying</t>
    </r>
    <r>
      <rPr>
        <sz val="11"/>
        <color theme="1"/>
        <rFont val="Calibri"/>
        <family val="2"/>
      </rPr>
      <t xml:space="preserve"> - Classifying
</t>
    </r>
    <r>
      <rPr>
        <b/>
        <sz val="11"/>
        <color indexed="8"/>
        <rFont val="Calibri"/>
        <family val="2"/>
      </rPr>
      <t>Comparing</t>
    </r>
    <r>
      <rPr>
        <sz val="11"/>
        <color theme="1"/>
        <rFont val="Calibri"/>
        <family val="2"/>
      </rPr>
      <t xml:space="preserve"> - Comparing
</t>
    </r>
    <r>
      <rPr>
        <b/>
        <sz val="11"/>
        <color indexed="8"/>
        <rFont val="Calibri"/>
        <family val="2"/>
      </rPr>
      <t>CooperativeLearning</t>
    </r>
    <r>
      <rPr>
        <sz val="11"/>
        <color theme="1"/>
        <rFont val="Calibri"/>
        <family val="2"/>
      </rPr>
      <t xml:space="preserve"> - Cooperative Learning
</t>
    </r>
    <r>
      <rPr>
        <b/>
        <sz val="11"/>
        <color indexed="8"/>
        <rFont val="Calibri"/>
        <family val="2"/>
      </rPr>
      <t>CreativeResponse</t>
    </r>
    <r>
      <rPr>
        <sz val="11"/>
        <color theme="1"/>
        <rFont val="Calibri"/>
        <family val="2"/>
      </rPr>
      <t xml:space="preserve"> - Creative Response
</t>
    </r>
    <r>
      <rPr>
        <b/>
        <sz val="11"/>
        <color indexed="8"/>
        <rFont val="Calibri"/>
        <family val="2"/>
      </rPr>
      <t>Demonstration</t>
    </r>
    <r>
      <rPr>
        <sz val="11"/>
        <color theme="1"/>
        <rFont val="Calibri"/>
        <family val="2"/>
      </rPr>
      <t xml:space="preserve"> - Demonstration
</t>
    </r>
    <r>
      <rPr>
        <b/>
        <sz val="11"/>
        <color indexed="8"/>
        <rFont val="Calibri"/>
        <family val="2"/>
      </rPr>
      <t>Differentiation</t>
    </r>
    <r>
      <rPr>
        <sz val="11"/>
        <color theme="1"/>
        <rFont val="Calibri"/>
        <family val="2"/>
      </rPr>
      <t xml:space="preserve"> - Differentiation
</t>
    </r>
    <r>
      <rPr>
        <b/>
        <sz val="11"/>
        <color indexed="8"/>
        <rFont val="Calibri"/>
        <family val="2"/>
      </rPr>
      <t>DiscoveryLearning</t>
    </r>
    <r>
      <rPr>
        <sz val="11"/>
        <color theme="1"/>
        <rFont val="Calibri"/>
        <family val="2"/>
      </rPr>
      <t xml:space="preserve"> - Discovery Learning
</t>
    </r>
    <r>
      <rPr>
        <b/>
        <sz val="11"/>
        <color indexed="8"/>
        <rFont val="Calibri"/>
        <family val="2"/>
      </rPr>
      <t>DiscussionDebate</t>
    </r>
    <r>
      <rPr>
        <sz val="11"/>
        <color theme="1"/>
        <rFont val="Calibri"/>
        <family val="2"/>
      </rPr>
      <t xml:space="preserve"> - Discussion/Debate
</t>
    </r>
    <r>
      <rPr>
        <b/>
        <sz val="11"/>
        <color indexed="8"/>
        <rFont val="Calibri"/>
        <family val="2"/>
      </rPr>
      <t>DrillPractice</t>
    </r>
    <r>
      <rPr>
        <sz val="11"/>
        <color theme="1"/>
        <rFont val="Calibri"/>
        <family val="2"/>
      </rPr>
      <t xml:space="preserve"> - Drill &amp; Practice
</t>
    </r>
    <r>
      <rPr>
        <b/>
        <sz val="11"/>
        <color indexed="8"/>
        <rFont val="Calibri"/>
        <family val="2"/>
      </rPr>
      <t>Experiential</t>
    </r>
    <r>
      <rPr>
        <sz val="11"/>
        <color theme="1"/>
        <rFont val="Calibri"/>
        <family val="2"/>
      </rPr>
      <t xml:space="preserve"> - Experiential
</t>
    </r>
    <r>
      <rPr>
        <b/>
        <sz val="11"/>
        <color indexed="8"/>
        <rFont val="Calibri"/>
        <family val="2"/>
      </rPr>
      <t>Field Trip</t>
    </r>
    <r>
      <rPr>
        <sz val="11"/>
        <color theme="1"/>
        <rFont val="Calibri"/>
        <family val="2"/>
      </rPr>
      <t xml:space="preserve"> - Field Trip
</t>
    </r>
    <r>
      <rPr>
        <b/>
        <sz val="11"/>
        <color indexed="8"/>
        <rFont val="Calibri"/>
        <family val="2"/>
      </rPr>
      <t>Game</t>
    </r>
    <r>
      <rPr>
        <sz val="11"/>
        <color theme="1"/>
        <rFont val="Calibri"/>
        <family val="2"/>
      </rPr>
      <t xml:space="preserve"> - Game
</t>
    </r>
    <r>
      <rPr>
        <b/>
        <sz val="11"/>
        <color indexed="8"/>
        <rFont val="Calibri"/>
        <family val="2"/>
      </rPr>
      <t>GeneratingHypotheses</t>
    </r>
    <r>
      <rPr>
        <sz val="11"/>
        <color theme="1"/>
        <rFont val="Calibri"/>
        <family val="2"/>
      </rPr>
      <t xml:space="preserve"> - Generating hypotheses
</t>
    </r>
    <r>
      <rPr>
        <b/>
        <sz val="11"/>
        <color indexed="8"/>
        <rFont val="Calibri"/>
        <family val="2"/>
      </rPr>
      <t>GuidedQuestions</t>
    </r>
    <r>
      <rPr>
        <sz val="11"/>
        <color theme="1"/>
        <rFont val="Calibri"/>
        <family val="2"/>
      </rPr>
      <t xml:space="preserve"> - Guided questions
</t>
    </r>
    <r>
      <rPr>
        <b/>
        <sz val="11"/>
        <color indexed="8"/>
        <rFont val="Calibri"/>
        <family val="2"/>
      </rPr>
      <t>Hands-on</t>
    </r>
    <r>
      <rPr>
        <sz val="11"/>
        <color theme="1"/>
        <rFont val="Calibri"/>
        <family val="2"/>
      </rPr>
      <t xml:space="preserve"> - Hands-on
</t>
    </r>
    <r>
      <rPr>
        <b/>
        <sz val="11"/>
        <color indexed="8"/>
        <rFont val="Calibri"/>
        <family val="2"/>
      </rPr>
      <t>Homework</t>
    </r>
    <r>
      <rPr>
        <sz val="11"/>
        <color theme="1"/>
        <rFont val="Calibri"/>
        <family val="2"/>
      </rPr>
      <t xml:space="preserve"> - Homework
</t>
    </r>
    <r>
      <rPr>
        <b/>
        <sz val="11"/>
        <color indexed="8"/>
        <rFont val="Calibri"/>
        <family val="2"/>
      </rPr>
      <t>IdentifySimilarities</t>
    </r>
    <r>
      <rPr>
        <sz val="11"/>
        <color theme="1"/>
        <rFont val="Calibri"/>
        <family val="2"/>
      </rPr>
      <t xml:space="preserve"> - Identify similarities &amp; differences
</t>
    </r>
    <r>
      <rPr>
        <b/>
        <sz val="11"/>
        <color indexed="8"/>
        <rFont val="Calibri"/>
        <family val="2"/>
      </rPr>
      <t>Inquiry</t>
    </r>
    <r>
      <rPr>
        <sz val="11"/>
        <color theme="1"/>
        <rFont val="Calibri"/>
        <family val="2"/>
      </rPr>
      <t xml:space="preserve"> - Inquiry
</t>
    </r>
    <r>
      <rPr>
        <b/>
        <sz val="11"/>
        <color indexed="8"/>
        <rFont val="Calibri"/>
        <family val="2"/>
      </rPr>
      <t>Interactive</t>
    </r>
    <r>
      <rPr>
        <sz val="11"/>
        <color theme="1"/>
        <rFont val="Calibri"/>
        <family val="2"/>
      </rPr>
      <t xml:space="preserve"> - Interactive
</t>
    </r>
    <r>
      <rPr>
        <b/>
        <sz val="11"/>
        <color indexed="8"/>
        <rFont val="Calibri"/>
        <family val="2"/>
      </rPr>
      <t>InterviewSurvey</t>
    </r>
    <r>
      <rPr>
        <sz val="11"/>
        <color theme="1"/>
        <rFont val="Calibri"/>
        <family val="2"/>
      </rPr>
      <t xml:space="preserve"> - Interview/Survey
</t>
    </r>
    <r>
      <rPr>
        <b/>
        <sz val="11"/>
        <color indexed="8"/>
        <rFont val="Calibri"/>
        <family val="2"/>
      </rPr>
      <t>Interviews</t>
    </r>
    <r>
      <rPr>
        <sz val="11"/>
        <color theme="1"/>
        <rFont val="Calibri"/>
        <family val="2"/>
      </rPr>
      <t xml:space="preserve"> - Interviews
</t>
    </r>
    <r>
      <rPr>
        <b/>
        <sz val="11"/>
        <color indexed="8"/>
        <rFont val="Calibri"/>
        <family val="2"/>
      </rPr>
      <t>Introduction</t>
    </r>
    <r>
      <rPr>
        <sz val="11"/>
        <color theme="1"/>
        <rFont val="Calibri"/>
        <family val="2"/>
      </rPr>
      <t xml:space="preserve"> - Introduction
</t>
    </r>
    <r>
      <rPr>
        <b/>
        <sz val="11"/>
        <color indexed="8"/>
        <rFont val="Calibri"/>
        <family val="2"/>
      </rPr>
      <t>Journaling</t>
    </r>
    <r>
      <rPr>
        <sz val="11"/>
        <color theme="1"/>
        <rFont val="Calibri"/>
        <family val="2"/>
      </rPr>
      <t xml:space="preserve"> - Journaling
</t>
    </r>
    <r>
      <rPr>
        <b/>
        <sz val="11"/>
        <color indexed="8"/>
        <rFont val="Calibri"/>
        <family val="2"/>
      </rPr>
      <t>Kinesthetic</t>
    </r>
    <r>
      <rPr>
        <sz val="11"/>
        <color theme="1"/>
        <rFont val="Calibri"/>
        <family val="2"/>
      </rPr>
      <t xml:space="preserve"> - Kinesthetic
</t>
    </r>
    <r>
      <rPr>
        <b/>
        <sz val="11"/>
        <color indexed="8"/>
        <rFont val="Calibri"/>
        <family val="2"/>
      </rPr>
      <t>Laboratory</t>
    </r>
    <r>
      <rPr>
        <sz val="11"/>
        <color theme="1"/>
        <rFont val="Calibri"/>
        <family val="2"/>
      </rPr>
      <t xml:space="preserve"> - Laboratory
</t>
    </r>
    <r>
      <rPr>
        <b/>
        <sz val="11"/>
        <color indexed="8"/>
        <rFont val="Calibri"/>
        <family val="2"/>
      </rPr>
      <t>Lecture</t>
    </r>
    <r>
      <rPr>
        <sz val="11"/>
        <color theme="1"/>
        <rFont val="Calibri"/>
        <family val="2"/>
      </rPr>
      <t xml:space="preserve"> - Lecture
</t>
    </r>
    <r>
      <rPr>
        <b/>
        <sz val="11"/>
        <color indexed="8"/>
        <rFont val="Calibri"/>
        <family val="2"/>
      </rPr>
      <t>Metaphors</t>
    </r>
    <r>
      <rPr>
        <sz val="11"/>
        <color theme="1"/>
        <rFont val="Calibri"/>
        <family val="2"/>
      </rPr>
      <t xml:space="preserve"> - Metaphors
</t>
    </r>
    <r>
      <rPr>
        <b/>
        <sz val="11"/>
        <color indexed="8"/>
        <rFont val="Calibri"/>
        <family val="2"/>
      </rPr>
      <t>ModelSimulation</t>
    </r>
    <r>
      <rPr>
        <sz val="11"/>
        <color theme="1"/>
        <rFont val="Calibri"/>
        <family val="2"/>
      </rPr>
      <t xml:space="preserve"> - Model &amp; Simulation
</t>
    </r>
    <r>
      <rPr>
        <b/>
        <sz val="11"/>
        <color indexed="8"/>
        <rFont val="Calibri"/>
        <family val="2"/>
      </rPr>
      <t>Musical</t>
    </r>
    <r>
      <rPr>
        <sz val="11"/>
        <color theme="1"/>
        <rFont val="Calibri"/>
        <family val="2"/>
      </rPr>
      <t xml:space="preserve"> - Musical
</t>
    </r>
    <r>
      <rPr>
        <b/>
        <sz val="11"/>
        <color indexed="8"/>
        <rFont val="Calibri"/>
        <family val="2"/>
      </rPr>
      <t>Nonlinguistic</t>
    </r>
    <r>
      <rPr>
        <sz val="11"/>
        <color theme="1"/>
        <rFont val="Calibri"/>
        <family val="2"/>
      </rPr>
      <t xml:space="preserve"> - Nonlinguistic
</t>
    </r>
    <r>
      <rPr>
        <b/>
        <sz val="11"/>
        <color indexed="8"/>
        <rFont val="Calibri"/>
        <family val="2"/>
      </rPr>
      <t>NotApplicable</t>
    </r>
    <r>
      <rPr>
        <sz val="11"/>
        <color theme="1"/>
        <rFont val="Calibri"/>
        <family val="2"/>
      </rPr>
      <t xml:space="preserve"> - Not applicable
</t>
    </r>
    <r>
      <rPr>
        <b/>
        <sz val="11"/>
        <color indexed="8"/>
        <rFont val="Calibri"/>
        <family val="2"/>
      </rPr>
      <t>NoteTaking</t>
    </r>
    <r>
      <rPr>
        <sz val="11"/>
        <color theme="1"/>
        <rFont val="Calibri"/>
        <family val="2"/>
      </rPr>
      <t xml:space="preserve"> - Note taking
</t>
    </r>
    <r>
      <rPr>
        <b/>
        <sz val="11"/>
        <color indexed="8"/>
        <rFont val="Calibri"/>
        <family val="2"/>
      </rPr>
      <t>PeerCoaching</t>
    </r>
    <r>
      <rPr>
        <sz val="11"/>
        <color theme="1"/>
        <rFont val="Calibri"/>
        <family val="2"/>
      </rPr>
      <t xml:space="preserve"> - Peer Coaching
</t>
    </r>
    <r>
      <rPr>
        <b/>
        <sz val="11"/>
        <color indexed="8"/>
        <rFont val="Calibri"/>
        <family val="2"/>
      </rPr>
      <t>PeerResponse</t>
    </r>
    <r>
      <rPr>
        <sz val="11"/>
        <color theme="1"/>
        <rFont val="Calibri"/>
        <family val="2"/>
      </rPr>
      <t xml:space="preserve"> - Peer Response
</t>
    </r>
    <r>
      <rPr>
        <b/>
        <sz val="11"/>
        <color indexed="8"/>
        <rFont val="Calibri"/>
        <family val="2"/>
      </rPr>
      <t>Play</t>
    </r>
    <r>
      <rPr>
        <sz val="11"/>
        <color theme="1"/>
        <rFont val="Calibri"/>
        <family val="2"/>
      </rPr>
      <t xml:space="preserve"> - Play
</t>
    </r>
    <r>
      <rPr>
        <b/>
        <sz val="11"/>
        <color indexed="8"/>
        <rFont val="Calibri"/>
        <family val="2"/>
      </rPr>
      <t>Presentation</t>
    </r>
    <r>
      <rPr>
        <sz val="11"/>
        <color theme="1"/>
        <rFont val="Calibri"/>
        <family val="2"/>
      </rPr>
      <t xml:space="preserve"> - Presentation
</t>
    </r>
    <r>
      <rPr>
        <b/>
        <sz val="11"/>
        <color indexed="8"/>
        <rFont val="Calibri"/>
        <family val="2"/>
      </rPr>
      <t>Presentation</t>
    </r>
    <r>
      <rPr>
        <sz val="11"/>
        <color theme="1"/>
        <rFont val="Calibri"/>
        <family val="2"/>
      </rPr>
      <t xml:space="preserve"> - Presentation
</t>
    </r>
    <r>
      <rPr>
        <b/>
        <sz val="11"/>
        <color indexed="8"/>
        <rFont val="Calibri"/>
        <family val="2"/>
      </rPr>
      <t>ProblemSolving</t>
    </r>
    <r>
      <rPr>
        <sz val="11"/>
        <color theme="1"/>
        <rFont val="Calibri"/>
        <family val="2"/>
      </rPr>
      <t xml:space="preserve"> - Problem Solving
</t>
    </r>
    <r>
      <rPr>
        <b/>
        <sz val="11"/>
        <color indexed="8"/>
        <rFont val="Calibri"/>
        <family val="2"/>
      </rPr>
      <t>Problem-based</t>
    </r>
    <r>
      <rPr>
        <sz val="11"/>
        <color theme="1"/>
        <rFont val="Calibri"/>
        <family val="2"/>
      </rPr>
      <t xml:space="preserve"> - Problem-based
</t>
    </r>
    <r>
      <rPr>
        <b/>
        <sz val="11"/>
        <color indexed="8"/>
        <rFont val="Calibri"/>
        <family val="2"/>
      </rPr>
      <t>Project</t>
    </r>
    <r>
      <rPr>
        <sz val="11"/>
        <color theme="1"/>
        <rFont val="Calibri"/>
        <family val="2"/>
      </rPr>
      <t xml:space="preserve"> - Project
</t>
    </r>
    <r>
      <rPr>
        <b/>
        <sz val="11"/>
        <color indexed="8"/>
        <rFont val="Calibri"/>
        <family val="2"/>
      </rPr>
      <t>Questioning</t>
    </r>
    <r>
      <rPr>
        <sz val="11"/>
        <color theme="1"/>
        <rFont val="Calibri"/>
        <family val="2"/>
      </rPr>
      <t xml:space="preserve"> - Questioning
</t>
    </r>
    <r>
      <rPr>
        <b/>
        <sz val="11"/>
        <color indexed="8"/>
        <rFont val="Calibri"/>
        <family val="2"/>
      </rPr>
      <t>Reading</t>
    </r>
    <r>
      <rPr>
        <sz val="11"/>
        <color theme="1"/>
        <rFont val="Calibri"/>
        <family val="2"/>
      </rPr>
      <t xml:space="preserve"> - Reading
</t>
    </r>
    <r>
      <rPr>
        <b/>
        <sz val="11"/>
        <color indexed="8"/>
        <rFont val="Calibri"/>
        <family val="2"/>
      </rPr>
      <t>ReciprocalTeaching</t>
    </r>
    <r>
      <rPr>
        <sz val="11"/>
        <color theme="1"/>
        <rFont val="Calibri"/>
        <family val="2"/>
      </rPr>
      <t xml:space="preserve"> - Reciprocal teaching
</t>
    </r>
    <r>
      <rPr>
        <b/>
        <sz val="11"/>
        <color indexed="8"/>
        <rFont val="Calibri"/>
        <family val="2"/>
      </rPr>
      <t>Reflection</t>
    </r>
    <r>
      <rPr>
        <sz val="11"/>
        <color theme="1"/>
        <rFont val="Calibri"/>
        <family val="2"/>
      </rPr>
      <t xml:space="preserve"> - Reflection
</t>
    </r>
    <r>
      <rPr>
        <b/>
        <sz val="11"/>
        <color indexed="8"/>
        <rFont val="Calibri"/>
        <family val="2"/>
      </rPr>
      <t>Reinforcement</t>
    </r>
    <r>
      <rPr>
        <sz val="11"/>
        <color theme="1"/>
        <rFont val="Calibri"/>
        <family val="2"/>
      </rPr>
      <t xml:space="preserve"> - Reinforcement
</t>
    </r>
    <r>
      <rPr>
        <b/>
        <sz val="11"/>
        <color indexed="8"/>
        <rFont val="Calibri"/>
        <family val="2"/>
      </rPr>
      <t>Research</t>
    </r>
    <r>
      <rPr>
        <sz val="11"/>
        <color theme="1"/>
        <rFont val="Calibri"/>
        <family val="2"/>
      </rPr>
      <t xml:space="preserve"> - Research
</t>
    </r>
    <r>
      <rPr>
        <b/>
        <sz val="11"/>
        <color indexed="8"/>
        <rFont val="Calibri"/>
        <family val="2"/>
      </rPr>
      <t>Review</t>
    </r>
    <r>
      <rPr>
        <sz val="11"/>
        <color theme="1"/>
        <rFont val="Calibri"/>
        <family val="2"/>
      </rPr>
      <t xml:space="preserve"> - Review
</t>
    </r>
    <r>
      <rPr>
        <b/>
        <sz val="11"/>
        <color indexed="8"/>
        <rFont val="Calibri"/>
        <family val="2"/>
      </rPr>
      <t>RolePlaying</t>
    </r>
    <r>
      <rPr>
        <sz val="11"/>
        <color theme="1"/>
        <rFont val="Calibri"/>
        <family val="2"/>
      </rPr>
      <t xml:space="preserve"> - Role Playing
</t>
    </r>
    <r>
      <rPr>
        <b/>
        <sz val="11"/>
        <color indexed="8"/>
        <rFont val="Calibri"/>
        <family val="2"/>
      </rPr>
      <t>ServiceLearning</t>
    </r>
    <r>
      <rPr>
        <sz val="11"/>
        <color theme="1"/>
        <rFont val="Calibri"/>
        <family val="2"/>
      </rPr>
      <t xml:space="preserve"> - Service learning
</t>
    </r>
    <r>
      <rPr>
        <b/>
        <sz val="11"/>
        <color indexed="8"/>
        <rFont val="Calibri"/>
        <family val="2"/>
      </rPr>
      <t>Simulations</t>
    </r>
    <r>
      <rPr>
        <sz val="11"/>
        <color theme="1"/>
        <rFont val="Calibri"/>
        <family val="2"/>
      </rPr>
      <t xml:space="preserve"> - Simulations
</t>
    </r>
    <r>
      <rPr>
        <b/>
        <sz val="11"/>
        <color indexed="8"/>
        <rFont val="Calibri"/>
        <family val="2"/>
      </rPr>
      <t>Summarizing</t>
    </r>
    <r>
      <rPr>
        <sz val="11"/>
        <color theme="1"/>
        <rFont val="Calibri"/>
        <family val="2"/>
      </rPr>
      <t xml:space="preserve"> - Summarizing
</t>
    </r>
    <r>
      <rPr>
        <b/>
        <sz val="11"/>
        <color indexed="8"/>
        <rFont val="Calibri"/>
        <family val="2"/>
      </rPr>
      <t>Technology</t>
    </r>
    <r>
      <rPr>
        <sz val="11"/>
        <color theme="1"/>
        <rFont val="Calibri"/>
        <family val="2"/>
      </rPr>
      <t xml:space="preserve"> - Technology
</t>
    </r>
    <r>
      <rPr>
        <b/>
        <sz val="11"/>
        <color indexed="8"/>
        <rFont val="Calibri"/>
        <family val="2"/>
      </rPr>
      <t>TestingHypotheses</t>
    </r>
    <r>
      <rPr>
        <sz val="11"/>
        <color theme="1"/>
        <rFont val="Calibri"/>
        <family val="2"/>
      </rPr>
      <t xml:space="preserve"> - Testing hypotheses
</t>
    </r>
    <r>
      <rPr>
        <b/>
        <sz val="11"/>
        <color indexed="8"/>
        <rFont val="Calibri"/>
        <family val="2"/>
      </rPr>
      <t>ThematicInstruction</t>
    </r>
    <r>
      <rPr>
        <sz val="11"/>
        <color theme="1"/>
        <rFont val="Calibri"/>
        <family val="2"/>
      </rPr>
      <t xml:space="preserve"> - Thematic instruction
</t>
    </r>
    <r>
      <rPr>
        <b/>
        <sz val="11"/>
        <color indexed="8"/>
        <rFont val="Calibri"/>
        <family val="2"/>
      </rPr>
      <t>VisualSpatial</t>
    </r>
    <r>
      <rPr>
        <sz val="11"/>
        <color theme="1"/>
        <rFont val="Calibri"/>
        <family val="2"/>
      </rPr>
      <t xml:space="preserve"> - Visual/Spatial
</t>
    </r>
    <r>
      <rPr>
        <b/>
        <sz val="11"/>
        <color indexed="8"/>
        <rFont val="Calibri"/>
        <family val="2"/>
      </rPr>
      <t>WordAssociation</t>
    </r>
    <r>
      <rPr>
        <sz val="11"/>
        <color theme="1"/>
        <rFont val="Calibri"/>
        <family val="2"/>
      </rPr>
      <t xml:space="preserve"> - Word association
</t>
    </r>
    <r>
      <rPr>
        <b/>
        <sz val="11"/>
        <color indexed="8"/>
        <rFont val="Calibri"/>
        <family val="2"/>
      </rPr>
      <t>Writing</t>
    </r>
    <r>
      <rPr>
        <sz val="11"/>
        <color theme="1"/>
        <rFont val="Calibri"/>
        <family val="2"/>
      </rPr>
      <t xml:space="preserve"> - Writing
</t>
    </r>
    <r>
      <rPr>
        <b/>
        <sz val="11"/>
        <color indexed="8"/>
        <rFont val="Calibri"/>
        <family val="2"/>
      </rPr>
      <t>Other</t>
    </r>
    <r>
      <rPr>
        <sz val="11"/>
        <color theme="1"/>
        <rFont val="Calibri"/>
        <family val="2"/>
      </rPr>
      <t xml:space="preserve"> - Other
</t>
    </r>
  </si>
  <si>
    <r>
      <t>AudioCD</t>
    </r>
    <r>
      <rPr>
        <sz val="11"/>
        <color theme="1"/>
        <rFont val="Calibri"/>
        <family val="2"/>
      </rPr>
      <t xml:space="preserve"> - Audio CD
</t>
    </r>
    <r>
      <rPr>
        <b/>
        <sz val="11"/>
        <color indexed="8"/>
        <rFont val="Calibri"/>
        <family val="2"/>
      </rPr>
      <t>Audiotape</t>
    </r>
    <r>
      <rPr>
        <sz val="11"/>
        <color theme="1"/>
        <rFont val="Calibri"/>
        <family val="2"/>
      </rPr>
      <t xml:space="preserve"> - Audiotape
</t>
    </r>
    <r>
      <rPr>
        <b/>
        <sz val="11"/>
        <color indexed="8"/>
        <rFont val="Calibri"/>
        <family val="2"/>
      </rPr>
      <t>Calculator</t>
    </r>
    <r>
      <rPr>
        <sz val="11"/>
        <color theme="1"/>
        <rFont val="Calibri"/>
        <family val="2"/>
      </rPr>
      <t xml:space="preserve"> - Calculator
</t>
    </r>
    <r>
      <rPr>
        <b/>
        <sz val="11"/>
        <color indexed="8"/>
        <rFont val="Calibri"/>
        <family val="2"/>
      </rPr>
      <t>CD-I</t>
    </r>
    <r>
      <rPr>
        <sz val="11"/>
        <color theme="1"/>
        <rFont val="Calibri"/>
        <family val="2"/>
      </rPr>
      <t xml:space="preserve"> - CD-I
</t>
    </r>
    <r>
      <rPr>
        <b/>
        <sz val="11"/>
        <color indexed="8"/>
        <rFont val="Calibri"/>
        <family val="2"/>
      </rPr>
      <t>CD-ROM</t>
    </r>
    <r>
      <rPr>
        <sz val="11"/>
        <color theme="1"/>
        <rFont val="Calibri"/>
        <family val="2"/>
      </rPr>
      <t xml:space="preserve"> - CD-ROM
</t>
    </r>
    <r>
      <rPr>
        <b/>
        <sz val="11"/>
        <color indexed="8"/>
        <rFont val="Calibri"/>
        <family val="2"/>
      </rPr>
      <t>Diskette</t>
    </r>
    <r>
      <rPr>
        <sz val="11"/>
        <color theme="1"/>
        <rFont val="Calibri"/>
        <family val="2"/>
      </rPr>
      <t xml:space="preserve"> - Diskette
</t>
    </r>
    <r>
      <rPr>
        <b/>
        <sz val="11"/>
        <color indexed="8"/>
        <rFont val="Calibri"/>
        <family val="2"/>
      </rPr>
      <t>DuplicationMaster</t>
    </r>
    <r>
      <rPr>
        <sz val="11"/>
        <color theme="1"/>
        <rFont val="Calibri"/>
        <family val="2"/>
      </rPr>
      <t xml:space="preserve"> - Duplication Master
</t>
    </r>
    <r>
      <rPr>
        <b/>
        <sz val="11"/>
        <color indexed="8"/>
        <rFont val="Calibri"/>
        <family val="2"/>
      </rPr>
      <t>DVD</t>
    </r>
    <r>
      <rPr>
        <sz val="11"/>
        <color theme="1"/>
        <rFont val="Calibri"/>
        <family val="2"/>
      </rPr>
      <t xml:space="preserve"> - DVD/ Blu-ray
</t>
    </r>
    <r>
      <rPr>
        <b/>
        <sz val="11"/>
        <color indexed="8"/>
        <rFont val="Calibri"/>
        <family val="2"/>
      </rPr>
      <t>E-Mail</t>
    </r>
    <r>
      <rPr>
        <sz val="11"/>
        <color theme="1"/>
        <rFont val="Calibri"/>
        <family val="2"/>
      </rPr>
      <t xml:space="preserve"> - E-Mail
</t>
    </r>
    <r>
      <rPr>
        <b/>
        <sz val="11"/>
        <color indexed="8"/>
        <rFont val="Calibri"/>
        <family val="2"/>
      </rPr>
      <t>ElectronicSlides</t>
    </r>
    <r>
      <rPr>
        <sz val="11"/>
        <color theme="1"/>
        <rFont val="Calibri"/>
        <family val="2"/>
      </rPr>
      <t xml:space="preserve"> - Electronic Slides
</t>
    </r>
    <r>
      <rPr>
        <b/>
        <sz val="11"/>
        <color indexed="8"/>
        <rFont val="Calibri"/>
        <family val="2"/>
      </rPr>
      <t>FieldTrip</t>
    </r>
    <r>
      <rPr>
        <sz val="11"/>
        <color theme="1"/>
        <rFont val="Calibri"/>
        <family val="2"/>
      </rPr>
      <t xml:space="preserve"> - Field Trip
</t>
    </r>
    <r>
      <rPr>
        <b/>
        <sz val="11"/>
        <color indexed="8"/>
        <rFont val="Calibri"/>
        <family val="2"/>
      </rPr>
      <t>Filmstrip</t>
    </r>
    <r>
      <rPr>
        <sz val="11"/>
        <color theme="1"/>
        <rFont val="Calibri"/>
        <family val="2"/>
      </rPr>
      <t xml:space="preserve"> - Filmstrip
</t>
    </r>
    <r>
      <rPr>
        <b/>
        <sz val="11"/>
        <color indexed="8"/>
        <rFont val="Calibri"/>
        <family val="2"/>
      </rPr>
      <t>Flash</t>
    </r>
    <r>
      <rPr>
        <sz val="11"/>
        <color theme="1"/>
        <rFont val="Calibri"/>
        <family val="2"/>
      </rPr>
      <t xml:space="preserve"> - Flash
</t>
    </r>
    <r>
      <rPr>
        <b/>
        <sz val="11"/>
        <color indexed="8"/>
        <rFont val="Calibri"/>
        <family val="2"/>
      </rPr>
      <t>Image</t>
    </r>
    <r>
      <rPr>
        <sz val="11"/>
        <color theme="1"/>
        <rFont val="Calibri"/>
        <family val="2"/>
      </rPr>
      <t xml:space="preserve"> - Image
</t>
    </r>
    <r>
      <rPr>
        <b/>
        <sz val="11"/>
        <color indexed="8"/>
        <rFont val="Calibri"/>
        <family val="2"/>
      </rPr>
      <t>In-Person</t>
    </r>
    <r>
      <rPr>
        <sz val="11"/>
        <color theme="1"/>
        <rFont val="Calibri"/>
        <family val="2"/>
      </rPr>
      <t xml:space="preserve"> - In-Person/Speaker
</t>
    </r>
    <r>
      <rPr>
        <b/>
        <sz val="11"/>
        <color indexed="8"/>
        <rFont val="Calibri"/>
        <family val="2"/>
      </rPr>
      <t>InteractiveWhiteboard</t>
    </r>
    <r>
      <rPr>
        <sz val="11"/>
        <color theme="1"/>
        <rFont val="Calibri"/>
        <family val="2"/>
      </rPr>
      <t xml:space="preserve"> - Interactive Whiteboard
</t>
    </r>
    <r>
      <rPr>
        <b/>
        <sz val="11"/>
        <color indexed="8"/>
        <rFont val="Calibri"/>
        <family val="2"/>
      </rPr>
      <t>Manipulative</t>
    </r>
    <r>
      <rPr>
        <sz val="11"/>
        <color theme="1"/>
        <rFont val="Calibri"/>
        <family val="2"/>
      </rPr>
      <t xml:space="preserve"> - Manipulative
</t>
    </r>
    <r>
      <rPr>
        <b/>
        <sz val="11"/>
        <color indexed="8"/>
        <rFont val="Calibri"/>
        <family val="2"/>
      </rPr>
      <t>MBL</t>
    </r>
    <r>
      <rPr>
        <sz val="11"/>
        <color theme="1"/>
        <rFont val="Calibri"/>
        <family val="2"/>
      </rPr>
      <t xml:space="preserve"> - MBL (Microcomputer Based)
</t>
    </r>
    <r>
      <rPr>
        <b/>
        <sz val="11"/>
        <color indexed="8"/>
        <rFont val="Calibri"/>
        <family val="2"/>
      </rPr>
      <t>Microfiche</t>
    </r>
    <r>
      <rPr>
        <sz val="11"/>
        <color theme="1"/>
        <rFont val="Calibri"/>
        <family val="2"/>
      </rPr>
      <t xml:space="preserve"> - Microfiche
</t>
    </r>
    <r>
      <rPr>
        <b/>
        <sz val="11"/>
        <color indexed="8"/>
        <rFont val="Calibri"/>
        <family val="2"/>
      </rPr>
      <t>Overhead</t>
    </r>
    <r>
      <rPr>
        <sz val="11"/>
        <color theme="1"/>
        <rFont val="Calibri"/>
        <family val="2"/>
      </rPr>
      <t xml:space="preserve"> - Overhead
</t>
    </r>
    <r>
      <rPr>
        <b/>
        <sz val="11"/>
        <color indexed="8"/>
        <rFont val="Calibri"/>
        <family val="2"/>
      </rPr>
      <t>Pamphlet</t>
    </r>
    <r>
      <rPr>
        <sz val="11"/>
        <color theme="1"/>
        <rFont val="Calibri"/>
        <family val="2"/>
      </rPr>
      <t xml:space="preserve"> - Pamphlet
</t>
    </r>
    <r>
      <rPr>
        <b/>
        <sz val="11"/>
        <color indexed="8"/>
        <rFont val="Calibri"/>
        <family val="2"/>
      </rPr>
      <t>PDF</t>
    </r>
    <r>
      <rPr>
        <sz val="11"/>
        <color theme="1"/>
        <rFont val="Calibri"/>
        <family val="2"/>
      </rPr>
      <t xml:space="preserve"> - PDF
</t>
    </r>
    <r>
      <rPr>
        <b/>
        <sz val="11"/>
        <color indexed="8"/>
        <rFont val="Calibri"/>
        <family val="2"/>
      </rPr>
      <t>Person-to-Person</t>
    </r>
    <r>
      <rPr>
        <sz val="11"/>
        <color theme="1"/>
        <rFont val="Calibri"/>
        <family val="2"/>
      </rPr>
      <t xml:space="preserve"> - Person-to-Person
</t>
    </r>
    <r>
      <rPr>
        <b/>
        <sz val="11"/>
        <color indexed="8"/>
        <rFont val="Calibri"/>
        <family val="2"/>
      </rPr>
      <t>PhonographRecord</t>
    </r>
    <r>
      <rPr>
        <sz val="11"/>
        <color theme="1"/>
        <rFont val="Calibri"/>
        <family val="2"/>
      </rPr>
      <t xml:space="preserve"> - Phonograph Record
</t>
    </r>
    <r>
      <rPr>
        <b/>
        <sz val="11"/>
        <color indexed="8"/>
        <rFont val="Calibri"/>
        <family val="2"/>
      </rPr>
      <t>Photo</t>
    </r>
    <r>
      <rPr>
        <sz val="11"/>
        <color theme="1"/>
        <rFont val="Calibri"/>
        <family val="2"/>
      </rPr>
      <t xml:space="preserve"> - Photo
</t>
    </r>
    <r>
      <rPr>
        <b/>
        <sz val="11"/>
        <color indexed="8"/>
        <rFont val="Calibri"/>
        <family val="2"/>
      </rPr>
      <t>Podcast</t>
    </r>
    <r>
      <rPr>
        <sz val="11"/>
        <color theme="1"/>
        <rFont val="Calibri"/>
        <family val="2"/>
      </rPr>
      <t xml:space="preserve"> - Podcast
</t>
    </r>
    <r>
      <rPr>
        <b/>
        <sz val="11"/>
        <color indexed="8"/>
        <rFont val="Calibri"/>
        <family val="2"/>
      </rPr>
      <t>Printed</t>
    </r>
    <r>
      <rPr>
        <sz val="11"/>
        <color theme="1"/>
        <rFont val="Calibri"/>
        <family val="2"/>
      </rPr>
      <t xml:space="preserve"> - Printed
</t>
    </r>
    <r>
      <rPr>
        <b/>
        <sz val="11"/>
        <color indexed="8"/>
        <rFont val="Calibri"/>
        <family val="2"/>
      </rPr>
      <t>Radio</t>
    </r>
    <r>
      <rPr>
        <sz val="11"/>
        <color theme="1"/>
        <rFont val="Calibri"/>
        <family val="2"/>
      </rPr>
      <t xml:space="preserve"> - Radio
</t>
    </r>
    <r>
      <rPr>
        <b/>
        <sz val="11"/>
        <color indexed="8"/>
        <rFont val="Calibri"/>
        <family val="2"/>
      </rPr>
      <t>Robotics</t>
    </r>
    <r>
      <rPr>
        <sz val="11"/>
        <color theme="1"/>
        <rFont val="Calibri"/>
        <family val="2"/>
      </rPr>
      <t xml:space="preserve"> - Robotics
</t>
    </r>
    <r>
      <rPr>
        <b/>
        <sz val="11"/>
        <color indexed="8"/>
        <rFont val="Calibri"/>
        <family val="2"/>
      </rPr>
      <t>Satellite</t>
    </r>
    <r>
      <rPr>
        <sz val="11"/>
        <color theme="1"/>
        <rFont val="Calibri"/>
        <family val="2"/>
      </rPr>
      <t xml:space="preserve"> - Satellite
</t>
    </r>
    <r>
      <rPr>
        <b/>
        <sz val="11"/>
        <color indexed="8"/>
        <rFont val="Calibri"/>
        <family val="2"/>
      </rPr>
      <t>Slides</t>
    </r>
    <r>
      <rPr>
        <sz val="11"/>
        <color theme="1"/>
        <rFont val="Calibri"/>
        <family val="2"/>
      </rPr>
      <t xml:space="preserve"> - Slides
</t>
    </r>
    <r>
      <rPr>
        <b/>
        <sz val="11"/>
        <color indexed="8"/>
        <rFont val="Calibri"/>
        <family val="2"/>
      </rPr>
      <t>Television</t>
    </r>
    <r>
      <rPr>
        <sz val="11"/>
        <color theme="1"/>
        <rFont val="Calibri"/>
        <family val="2"/>
      </rPr>
      <t xml:space="preserve"> - Television
</t>
    </r>
    <r>
      <rPr>
        <b/>
        <sz val="11"/>
        <color indexed="8"/>
        <rFont val="Calibri"/>
        <family val="2"/>
      </rPr>
      <t>Transparency</t>
    </r>
    <r>
      <rPr>
        <sz val="11"/>
        <color theme="1"/>
        <rFont val="Calibri"/>
        <family val="2"/>
      </rPr>
      <t xml:space="preserve"> - Transparency
</t>
    </r>
    <r>
      <rPr>
        <b/>
        <sz val="11"/>
        <color indexed="8"/>
        <rFont val="Calibri"/>
        <family val="2"/>
      </rPr>
      <t>Video Conference</t>
    </r>
    <r>
      <rPr>
        <sz val="11"/>
        <color theme="1"/>
        <rFont val="Calibri"/>
        <family val="2"/>
      </rPr>
      <t xml:space="preserve"> - Video Conference
</t>
    </r>
    <r>
      <rPr>
        <b/>
        <sz val="11"/>
        <color indexed="8"/>
        <rFont val="Calibri"/>
        <family val="2"/>
      </rPr>
      <t>Videodisc</t>
    </r>
    <r>
      <rPr>
        <sz val="11"/>
        <color theme="1"/>
        <rFont val="Calibri"/>
        <family val="2"/>
      </rPr>
      <t xml:space="preserve"> - Videodisc
</t>
    </r>
  </si>
  <si>
    <r>
      <t>Major</t>
    </r>
    <r>
      <rPr>
        <sz val="11"/>
        <color theme="1"/>
        <rFont val="Calibri"/>
        <family val="2"/>
      </rPr>
      <t xml:space="preserve"> - Major
</t>
    </r>
    <r>
      <rPr>
        <b/>
        <sz val="11"/>
        <color indexed="8"/>
        <rFont val="Calibri"/>
        <family val="2"/>
      </rPr>
      <t>Minor</t>
    </r>
    <r>
      <rPr>
        <sz val="11"/>
        <color theme="1"/>
        <rFont val="Calibri"/>
        <family val="2"/>
      </rPr>
      <t xml:space="preserve"> - Minor
</t>
    </r>
    <r>
      <rPr>
        <b/>
        <sz val="11"/>
        <color indexed="8"/>
        <rFont val="Calibri"/>
        <family val="2"/>
      </rPr>
      <t>AreaOfEmphasis</t>
    </r>
    <r>
      <rPr>
        <sz val="11"/>
        <color theme="1"/>
        <rFont val="Calibri"/>
        <family val="2"/>
      </rPr>
      <t xml:space="preserve"> - Area of emphasis or concentration
</t>
    </r>
    <r>
      <rPr>
        <b/>
        <sz val="11"/>
        <color indexed="8"/>
        <rFont val="Calibri"/>
        <family val="2"/>
      </rPr>
      <t>PostDegreeStudy</t>
    </r>
    <r>
      <rPr>
        <sz val="11"/>
        <color theme="1"/>
        <rFont val="Calibri"/>
        <family val="2"/>
      </rPr>
      <t xml:space="preserve"> - Post-degree study
</t>
    </r>
    <r>
      <rPr>
        <b/>
        <sz val="11"/>
        <color indexed="8"/>
        <rFont val="Calibri"/>
        <family val="2"/>
      </rPr>
      <t>AreaOfInterest</t>
    </r>
    <r>
      <rPr>
        <sz val="11"/>
        <color theme="1"/>
        <rFont val="Calibri"/>
        <family val="2"/>
      </rPr>
      <t xml:space="preserve"> - Area of Interest
</t>
    </r>
  </si>
  <si>
    <r>
      <t>Alias</t>
    </r>
    <r>
      <rPr>
        <sz val="11"/>
        <color theme="1"/>
        <rFont val="Calibri"/>
        <family val="2"/>
      </rPr>
      <t xml:space="preserve"> - Alias
</t>
    </r>
    <r>
      <rPr>
        <b/>
        <sz val="11"/>
        <color indexed="8"/>
        <rFont val="Calibri"/>
        <family val="2"/>
      </rPr>
      <t>Nickname</t>
    </r>
    <r>
      <rPr>
        <sz val="11"/>
        <color theme="1"/>
        <rFont val="Calibri"/>
        <family val="2"/>
      </rPr>
      <t xml:space="preserve"> - Nickname
</t>
    </r>
    <r>
      <rPr>
        <b/>
        <sz val="11"/>
        <color indexed="8"/>
        <rFont val="Calibri"/>
        <family val="2"/>
      </rPr>
      <t>OtherName</t>
    </r>
    <r>
      <rPr>
        <sz val="11"/>
        <color theme="1"/>
        <rFont val="Calibri"/>
        <family val="2"/>
      </rPr>
      <t xml:space="preserve"> - Other name
</t>
    </r>
    <r>
      <rPr>
        <b/>
        <sz val="11"/>
        <color indexed="8"/>
        <rFont val="Calibri"/>
        <family val="2"/>
      </rPr>
      <t>PreviousLegalName</t>
    </r>
    <r>
      <rPr>
        <sz val="11"/>
        <color theme="1"/>
        <rFont val="Calibri"/>
        <family val="2"/>
      </rPr>
      <t xml:space="preserve"> - Previous legal name
</t>
    </r>
  </si>
  <si>
    <r>
      <t>Aunt</t>
    </r>
    <r>
      <rPr>
        <sz val="11"/>
        <color theme="1"/>
        <rFont val="Calibri"/>
        <family val="2"/>
      </rPr>
      <t xml:space="preserve"> - Aunt
</t>
    </r>
    <r>
      <rPr>
        <b/>
        <sz val="11"/>
        <color indexed="8"/>
        <rFont val="Calibri"/>
        <family val="2"/>
      </rPr>
      <t>Brother</t>
    </r>
    <r>
      <rPr>
        <sz val="11"/>
        <color theme="1"/>
        <rFont val="Calibri"/>
        <family val="2"/>
      </rPr>
      <t xml:space="preserve"> - Brother
</t>
    </r>
    <r>
      <rPr>
        <b/>
        <sz val="11"/>
        <color indexed="8"/>
        <rFont val="Calibri"/>
        <family val="2"/>
      </rPr>
      <t>BrotherInLaw</t>
    </r>
    <r>
      <rPr>
        <sz val="11"/>
        <color theme="1"/>
        <rFont val="Calibri"/>
        <family val="2"/>
      </rPr>
      <t xml:space="preserve"> - Brother-in-law
</t>
    </r>
    <r>
      <rPr>
        <b/>
        <sz val="11"/>
        <color indexed="8"/>
        <rFont val="Calibri"/>
        <family val="2"/>
      </rPr>
      <t>CourtAppointedGuardian</t>
    </r>
    <r>
      <rPr>
        <sz val="11"/>
        <color theme="1"/>
        <rFont val="Calibri"/>
        <family val="2"/>
      </rPr>
      <t xml:space="preserve"> - Court appointed guardian
</t>
    </r>
    <r>
      <rPr>
        <b/>
        <sz val="11"/>
        <color indexed="8"/>
        <rFont val="Calibri"/>
        <family val="2"/>
      </rPr>
      <t>Daughter</t>
    </r>
    <r>
      <rPr>
        <sz val="11"/>
        <color theme="1"/>
        <rFont val="Calibri"/>
        <family val="2"/>
      </rPr>
      <t xml:space="preserve"> - Daughter
</t>
    </r>
    <r>
      <rPr>
        <b/>
        <sz val="11"/>
        <color indexed="8"/>
        <rFont val="Calibri"/>
        <family val="2"/>
      </rPr>
      <t>DaughterInLaw</t>
    </r>
    <r>
      <rPr>
        <sz val="11"/>
        <color theme="1"/>
        <rFont val="Calibri"/>
        <family val="2"/>
      </rPr>
      <t xml:space="preserve"> - Daughter-in-law
</t>
    </r>
    <r>
      <rPr>
        <b/>
        <sz val="11"/>
        <color indexed="8"/>
        <rFont val="Calibri"/>
        <family val="2"/>
      </rPr>
      <t>Employer</t>
    </r>
    <r>
      <rPr>
        <sz val="11"/>
        <color theme="1"/>
        <rFont val="Calibri"/>
        <family val="2"/>
      </rPr>
      <t xml:space="preserve"> - Employer
</t>
    </r>
    <r>
      <rPr>
        <b/>
        <sz val="11"/>
        <color indexed="8"/>
        <rFont val="Calibri"/>
        <family val="2"/>
      </rPr>
      <t>Father</t>
    </r>
    <r>
      <rPr>
        <sz val="11"/>
        <color theme="1"/>
        <rFont val="Calibri"/>
        <family val="2"/>
      </rPr>
      <t xml:space="preserve"> - Father
</t>
    </r>
    <r>
      <rPr>
        <b/>
        <sz val="11"/>
        <color indexed="8"/>
        <rFont val="Calibri"/>
        <family val="2"/>
      </rPr>
      <t>FathersSignificantOther</t>
    </r>
    <r>
      <rPr>
        <sz val="11"/>
        <color theme="1"/>
        <rFont val="Calibri"/>
        <family val="2"/>
      </rPr>
      <t xml:space="preserve"> - Father's significant other
</t>
    </r>
    <r>
      <rPr>
        <b/>
        <sz val="11"/>
        <color indexed="8"/>
        <rFont val="Calibri"/>
        <family val="2"/>
      </rPr>
      <t>FathersCivilPartner</t>
    </r>
    <r>
      <rPr>
        <sz val="11"/>
        <color theme="1"/>
        <rFont val="Calibri"/>
        <family val="2"/>
      </rPr>
      <t xml:space="preserve"> - Father's civil partner
</t>
    </r>
    <r>
      <rPr>
        <b/>
        <sz val="11"/>
        <color indexed="8"/>
        <rFont val="Calibri"/>
        <family val="2"/>
      </rPr>
      <t>FatherInLaw</t>
    </r>
    <r>
      <rPr>
        <sz val="11"/>
        <color theme="1"/>
        <rFont val="Calibri"/>
        <family val="2"/>
      </rPr>
      <t xml:space="preserve"> - Father-in-law
</t>
    </r>
    <r>
      <rPr>
        <b/>
        <sz val="11"/>
        <color indexed="8"/>
        <rFont val="Calibri"/>
        <family val="2"/>
      </rPr>
      <t>Fiance</t>
    </r>
    <r>
      <rPr>
        <sz val="11"/>
        <color theme="1"/>
        <rFont val="Calibri"/>
        <family val="2"/>
      </rPr>
      <t xml:space="preserve"> - Fiance
</t>
    </r>
    <r>
      <rPr>
        <b/>
        <sz val="11"/>
        <color indexed="8"/>
        <rFont val="Calibri"/>
        <family val="2"/>
      </rPr>
      <t>Fiancee</t>
    </r>
    <r>
      <rPr>
        <sz val="11"/>
        <color theme="1"/>
        <rFont val="Calibri"/>
        <family val="2"/>
      </rPr>
      <t xml:space="preserve"> - Fiancee
</t>
    </r>
    <r>
      <rPr>
        <b/>
        <sz val="11"/>
        <color indexed="8"/>
        <rFont val="Calibri"/>
        <family val="2"/>
      </rPr>
      <t>Friend</t>
    </r>
    <r>
      <rPr>
        <sz val="11"/>
        <color theme="1"/>
        <rFont val="Calibri"/>
        <family val="2"/>
      </rPr>
      <t xml:space="preserve"> - Friend
</t>
    </r>
    <r>
      <rPr>
        <b/>
        <sz val="11"/>
        <color indexed="8"/>
        <rFont val="Calibri"/>
        <family val="2"/>
      </rPr>
      <t>Grandfather</t>
    </r>
    <r>
      <rPr>
        <sz val="11"/>
        <color theme="1"/>
        <rFont val="Calibri"/>
        <family val="2"/>
      </rPr>
      <t xml:space="preserve"> - Grandfather
</t>
    </r>
    <r>
      <rPr>
        <b/>
        <sz val="11"/>
        <color indexed="8"/>
        <rFont val="Calibri"/>
        <family val="2"/>
      </rPr>
      <t>Grandmother</t>
    </r>
    <r>
      <rPr>
        <sz val="11"/>
        <color theme="1"/>
        <rFont val="Calibri"/>
        <family val="2"/>
      </rPr>
      <t xml:space="preserve"> - Grandmother
</t>
    </r>
    <r>
      <rPr>
        <b/>
        <sz val="11"/>
        <color indexed="8"/>
        <rFont val="Calibri"/>
        <family val="2"/>
      </rPr>
      <t>Husband</t>
    </r>
    <r>
      <rPr>
        <sz val="11"/>
        <color theme="1"/>
        <rFont val="Calibri"/>
        <family val="2"/>
      </rPr>
      <t xml:space="preserve"> - Husband
</t>
    </r>
    <r>
      <rPr>
        <b/>
        <sz val="11"/>
        <color indexed="8"/>
        <rFont val="Calibri"/>
        <family val="2"/>
      </rPr>
      <t>MothersSignificantOther</t>
    </r>
    <r>
      <rPr>
        <sz val="11"/>
        <color theme="1"/>
        <rFont val="Calibri"/>
        <family val="2"/>
      </rPr>
      <t xml:space="preserve"> - Mother's significant other
</t>
    </r>
    <r>
      <rPr>
        <b/>
        <sz val="11"/>
        <color indexed="8"/>
        <rFont val="Calibri"/>
        <family val="2"/>
      </rPr>
      <t>Mother</t>
    </r>
    <r>
      <rPr>
        <sz val="11"/>
        <color theme="1"/>
        <rFont val="Calibri"/>
        <family val="2"/>
      </rPr>
      <t xml:space="preserve"> - Mother
</t>
    </r>
    <r>
      <rPr>
        <b/>
        <sz val="11"/>
        <color indexed="8"/>
        <rFont val="Calibri"/>
        <family val="2"/>
      </rPr>
      <t>MothersCivilPartner</t>
    </r>
    <r>
      <rPr>
        <sz val="11"/>
        <color theme="1"/>
        <rFont val="Calibri"/>
        <family val="2"/>
      </rPr>
      <t xml:space="preserve"> - Mother's civil partner
</t>
    </r>
    <r>
      <rPr>
        <b/>
        <sz val="11"/>
        <color indexed="8"/>
        <rFont val="Calibri"/>
        <family val="2"/>
      </rPr>
      <t>Nephew</t>
    </r>
    <r>
      <rPr>
        <sz val="11"/>
        <color theme="1"/>
        <rFont val="Calibri"/>
        <family val="2"/>
      </rPr>
      <t xml:space="preserve"> - Nephew
</t>
    </r>
    <r>
      <rPr>
        <b/>
        <sz val="11"/>
        <color indexed="8"/>
        <rFont val="Calibri"/>
        <family val="2"/>
      </rPr>
      <t>Niece</t>
    </r>
    <r>
      <rPr>
        <sz val="11"/>
        <color theme="1"/>
        <rFont val="Calibri"/>
        <family val="2"/>
      </rPr>
      <t xml:space="preserve"> - Niece
</t>
    </r>
    <r>
      <rPr>
        <b/>
        <sz val="11"/>
        <color indexed="8"/>
        <rFont val="Calibri"/>
        <family val="2"/>
      </rPr>
      <t>Other</t>
    </r>
    <r>
      <rPr>
        <sz val="11"/>
        <color theme="1"/>
        <rFont val="Calibri"/>
        <family val="2"/>
      </rPr>
      <t xml:space="preserve"> - Other
</t>
    </r>
    <r>
      <rPr>
        <b/>
        <sz val="11"/>
        <color indexed="8"/>
        <rFont val="Calibri"/>
        <family val="2"/>
      </rPr>
      <t>SignificantOther</t>
    </r>
    <r>
      <rPr>
        <sz val="11"/>
        <color theme="1"/>
        <rFont val="Calibri"/>
        <family val="2"/>
      </rPr>
      <t xml:space="preserve"> - Significant other
</t>
    </r>
    <r>
      <rPr>
        <b/>
        <sz val="11"/>
        <color indexed="8"/>
        <rFont val="Calibri"/>
        <family val="2"/>
      </rPr>
      <t>Sister</t>
    </r>
    <r>
      <rPr>
        <sz val="11"/>
        <color theme="1"/>
        <rFont val="Calibri"/>
        <family val="2"/>
      </rPr>
      <t xml:space="preserve"> - Sister
</t>
    </r>
    <r>
      <rPr>
        <b/>
        <sz val="11"/>
        <color indexed="8"/>
        <rFont val="Calibri"/>
        <family val="2"/>
      </rPr>
      <t>Son</t>
    </r>
    <r>
      <rPr>
        <sz val="11"/>
        <color theme="1"/>
        <rFont val="Calibri"/>
        <family val="2"/>
      </rPr>
      <t xml:space="preserve"> - Son
</t>
    </r>
    <r>
      <rPr>
        <b/>
        <sz val="11"/>
        <color indexed="8"/>
        <rFont val="Calibri"/>
        <family val="2"/>
      </rPr>
      <t>Unknown</t>
    </r>
    <r>
      <rPr>
        <sz val="11"/>
        <color theme="1"/>
        <rFont val="Calibri"/>
        <family val="2"/>
      </rPr>
      <t xml:space="preserve"> - Unknown
</t>
    </r>
    <r>
      <rPr>
        <b/>
        <sz val="11"/>
        <color indexed="8"/>
        <rFont val="Calibri"/>
        <family val="2"/>
      </rPr>
      <t>Uncle</t>
    </r>
    <r>
      <rPr>
        <sz val="11"/>
        <color theme="1"/>
        <rFont val="Calibri"/>
        <family val="2"/>
      </rPr>
      <t xml:space="preserve"> - Uncle
</t>
    </r>
    <r>
      <rPr>
        <b/>
        <sz val="11"/>
        <color indexed="8"/>
        <rFont val="Calibri"/>
        <family val="2"/>
      </rPr>
      <t>Ward</t>
    </r>
    <r>
      <rPr>
        <sz val="11"/>
        <color theme="1"/>
        <rFont val="Calibri"/>
        <family val="2"/>
      </rPr>
      <t xml:space="preserve"> - Ward
</t>
    </r>
    <r>
      <rPr>
        <b/>
        <sz val="11"/>
        <color indexed="8"/>
        <rFont val="Calibri"/>
        <family val="2"/>
      </rPr>
      <t>Wife</t>
    </r>
    <r>
      <rPr>
        <sz val="11"/>
        <color theme="1"/>
        <rFont val="Calibri"/>
        <family val="2"/>
      </rPr>
      <t xml:space="preserve"> - Wife
</t>
    </r>
  </si>
  <si>
    <r>
      <t>01003</t>
    </r>
    <r>
      <rPr>
        <sz val="11"/>
        <color theme="1"/>
        <rFont val="Calibri"/>
        <family val="2"/>
      </rPr>
      <t xml:space="preserve"> - Baptismal or church certificate
</t>
    </r>
    <r>
      <rPr>
        <b/>
        <sz val="11"/>
        <color indexed="8"/>
        <rFont val="Calibri"/>
        <family val="2"/>
      </rPr>
      <t>01004</t>
    </r>
    <r>
      <rPr>
        <sz val="11"/>
        <color theme="1"/>
        <rFont val="Calibri"/>
        <family val="2"/>
      </rPr>
      <t xml:space="preserve"> - Birth certificate
</t>
    </r>
    <r>
      <rPr>
        <b/>
        <sz val="11"/>
        <color indexed="8"/>
        <rFont val="Calibri"/>
        <family val="2"/>
      </rPr>
      <t>01012</t>
    </r>
    <r>
      <rPr>
        <sz val="11"/>
        <color theme="1"/>
        <rFont val="Calibri"/>
        <family val="2"/>
      </rPr>
      <t xml:space="preserve"> - Driver's license
</t>
    </r>
    <r>
      <rPr>
        <b/>
        <sz val="11"/>
        <color indexed="8"/>
        <rFont val="Calibri"/>
        <family val="2"/>
      </rPr>
      <t>01005</t>
    </r>
    <r>
      <rPr>
        <sz val="11"/>
        <color theme="1"/>
        <rFont val="Calibri"/>
        <family val="2"/>
      </rPr>
      <t xml:space="preserve"> - Entry in family Bible
</t>
    </r>
    <r>
      <rPr>
        <b/>
        <sz val="11"/>
        <color indexed="8"/>
        <rFont val="Calibri"/>
        <family val="2"/>
      </rPr>
      <t>01006</t>
    </r>
    <r>
      <rPr>
        <sz val="11"/>
        <color theme="1"/>
        <rFont val="Calibri"/>
        <family val="2"/>
      </rPr>
      <t xml:space="preserve"> - Hospital certificate
</t>
    </r>
    <r>
      <rPr>
        <b/>
        <sz val="11"/>
        <color indexed="8"/>
        <rFont val="Calibri"/>
        <family val="2"/>
      </rPr>
      <t>01013</t>
    </r>
    <r>
      <rPr>
        <sz val="11"/>
        <color theme="1"/>
        <rFont val="Calibri"/>
        <family val="2"/>
      </rPr>
      <t xml:space="preserve"> - Immigration document/visa
</t>
    </r>
    <r>
      <rPr>
        <b/>
        <sz val="11"/>
        <color indexed="8"/>
        <rFont val="Calibri"/>
        <family val="2"/>
      </rPr>
      <t>02382</t>
    </r>
    <r>
      <rPr>
        <sz val="11"/>
        <color theme="1"/>
        <rFont val="Calibri"/>
        <family val="2"/>
      </rPr>
      <t xml:space="preserve"> - Life insurance policy
</t>
    </r>
    <r>
      <rPr>
        <b/>
        <sz val="11"/>
        <color indexed="8"/>
        <rFont val="Calibri"/>
        <family val="2"/>
      </rPr>
      <t>09999</t>
    </r>
    <r>
      <rPr>
        <sz val="11"/>
        <color theme="1"/>
        <rFont val="Calibri"/>
        <family val="2"/>
      </rPr>
      <t xml:space="preserve"> - Other
</t>
    </r>
    <r>
      <rPr>
        <b/>
        <sz val="11"/>
        <color indexed="8"/>
        <rFont val="Calibri"/>
        <family val="2"/>
      </rPr>
      <t>03424</t>
    </r>
    <r>
      <rPr>
        <sz val="11"/>
        <color theme="1"/>
        <rFont val="Calibri"/>
        <family val="2"/>
      </rPr>
      <t xml:space="preserve"> - Other non-official document
</t>
    </r>
    <r>
      <rPr>
        <b/>
        <sz val="11"/>
        <color indexed="8"/>
        <rFont val="Calibri"/>
        <family val="2"/>
      </rPr>
      <t>03423</t>
    </r>
    <r>
      <rPr>
        <sz val="11"/>
        <color theme="1"/>
        <rFont val="Calibri"/>
        <family val="2"/>
      </rPr>
      <t xml:space="preserve"> - Other official document
</t>
    </r>
    <r>
      <rPr>
        <b/>
        <sz val="11"/>
        <color indexed="8"/>
        <rFont val="Calibri"/>
        <family val="2"/>
      </rPr>
      <t>01007</t>
    </r>
    <r>
      <rPr>
        <sz val="11"/>
        <color theme="1"/>
        <rFont val="Calibri"/>
        <family val="2"/>
      </rPr>
      <t xml:space="preserve"> - Parent's affidavit
</t>
    </r>
    <r>
      <rPr>
        <b/>
        <sz val="11"/>
        <color indexed="8"/>
        <rFont val="Calibri"/>
        <family val="2"/>
      </rPr>
      <t>01008</t>
    </r>
    <r>
      <rPr>
        <sz val="11"/>
        <color theme="1"/>
        <rFont val="Calibri"/>
        <family val="2"/>
      </rPr>
      <t xml:space="preserve"> - Passport
</t>
    </r>
    <r>
      <rPr>
        <b/>
        <sz val="11"/>
        <color indexed="8"/>
        <rFont val="Calibri"/>
        <family val="2"/>
      </rPr>
      <t>01009</t>
    </r>
    <r>
      <rPr>
        <sz val="11"/>
        <color theme="1"/>
        <rFont val="Calibri"/>
        <family val="2"/>
      </rPr>
      <t xml:space="preserve"> - Physician's certificate
</t>
    </r>
    <r>
      <rPr>
        <b/>
        <sz val="11"/>
        <color indexed="8"/>
        <rFont val="Calibri"/>
        <family val="2"/>
      </rPr>
      <t>01010</t>
    </r>
    <r>
      <rPr>
        <sz val="11"/>
        <color theme="1"/>
        <rFont val="Calibri"/>
        <family val="2"/>
      </rPr>
      <t xml:space="preserve"> - Previously verified school records
</t>
    </r>
    <r>
      <rPr>
        <b/>
        <sz val="11"/>
        <color indexed="8"/>
        <rFont val="Calibri"/>
        <family val="2"/>
      </rPr>
      <t>01011</t>
    </r>
    <r>
      <rPr>
        <sz val="11"/>
        <color theme="1"/>
        <rFont val="Calibri"/>
        <family val="2"/>
      </rPr>
      <t xml:space="preserve"> - State-issued ID
</t>
    </r>
  </si>
  <si>
    <r>
      <t>01</t>
    </r>
    <r>
      <rPr>
        <sz val="11"/>
        <color theme="1"/>
        <rFont val="Calibri"/>
        <family val="2"/>
      </rPr>
      <t xml:space="preserve"> - Staff feedback
</t>
    </r>
    <r>
      <rPr>
        <b/>
        <sz val="11"/>
        <color indexed="8"/>
        <rFont val="Calibri"/>
        <family val="2"/>
      </rPr>
      <t>02</t>
    </r>
    <r>
      <rPr>
        <sz val="11"/>
        <color theme="1"/>
        <rFont val="Calibri"/>
        <family val="2"/>
      </rPr>
      <t xml:space="preserve"> - Staff meetings
</t>
    </r>
    <r>
      <rPr>
        <b/>
        <sz val="11"/>
        <color indexed="8"/>
        <rFont val="Calibri"/>
        <family val="2"/>
      </rPr>
      <t>03</t>
    </r>
    <r>
      <rPr>
        <sz val="11"/>
        <color theme="1"/>
        <rFont val="Calibri"/>
        <family val="2"/>
      </rPr>
      <t xml:space="preserve"> - Annual performance evaluation
</t>
    </r>
    <r>
      <rPr>
        <b/>
        <sz val="11"/>
        <color indexed="8"/>
        <rFont val="Calibri"/>
        <family val="2"/>
      </rPr>
      <t>04</t>
    </r>
    <r>
      <rPr>
        <sz val="11"/>
        <color theme="1"/>
        <rFont val="Calibri"/>
        <family val="2"/>
      </rPr>
      <t xml:space="preserve"> - Personal development plans
</t>
    </r>
    <r>
      <rPr>
        <b/>
        <sz val="11"/>
        <color indexed="8"/>
        <rFont val="Calibri"/>
        <family val="2"/>
      </rPr>
      <t>05</t>
    </r>
    <r>
      <rPr>
        <sz val="11"/>
        <color theme="1"/>
        <rFont val="Calibri"/>
        <family val="2"/>
      </rPr>
      <t xml:space="preserve"> - New staff orientation
</t>
    </r>
  </si>
  <si>
    <r>
      <t>AUT</t>
    </r>
    <r>
      <rPr>
        <sz val="11"/>
        <color theme="1"/>
        <rFont val="Calibri"/>
        <family val="2"/>
      </rPr>
      <t xml:space="preserve"> - Autism
</t>
    </r>
    <r>
      <rPr>
        <b/>
        <sz val="11"/>
        <color indexed="8"/>
        <rFont val="Calibri"/>
        <family val="2"/>
      </rPr>
      <t>DB</t>
    </r>
    <r>
      <rPr>
        <sz val="11"/>
        <color theme="1"/>
        <rFont val="Calibri"/>
        <family val="2"/>
      </rPr>
      <t xml:space="preserve"> - Deaf-blindness
</t>
    </r>
    <r>
      <rPr>
        <b/>
        <sz val="11"/>
        <color indexed="8"/>
        <rFont val="Calibri"/>
        <family val="2"/>
      </rPr>
      <t>DD</t>
    </r>
    <r>
      <rPr>
        <sz val="11"/>
        <color theme="1"/>
        <rFont val="Calibri"/>
        <family val="2"/>
      </rPr>
      <t xml:space="preserve"> - Developmental delay
</t>
    </r>
    <r>
      <rPr>
        <b/>
        <sz val="11"/>
        <color indexed="8"/>
        <rFont val="Calibri"/>
        <family val="2"/>
      </rPr>
      <t>EMN</t>
    </r>
    <r>
      <rPr>
        <sz val="11"/>
        <color theme="1"/>
        <rFont val="Calibri"/>
        <family val="2"/>
      </rPr>
      <t xml:space="preserve"> - Emotional disturbance
</t>
    </r>
    <r>
      <rPr>
        <b/>
        <sz val="11"/>
        <color indexed="8"/>
        <rFont val="Calibri"/>
        <family val="2"/>
      </rPr>
      <t>HI</t>
    </r>
    <r>
      <rPr>
        <sz val="11"/>
        <color theme="1"/>
        <rFont val="Calibri"/>
        <family val="2"/>
      </rPr>
      <t xml:space="preserve"> - Hearing impairment
</t>
    </r>
    <r>
      <rPr>
        <b/>
        <sz val="11"/>
        <color indexed="8"/>
        <rFont val="Calibri"/>
        <family val="2"/>
      </rPr>
      <t>ID</t>
    </r>
    <r>
      <rPr>
        <sz val="11"/>
        <color theme="1"/>
        <rFont val="Calibri"/>
        <family val="2"/>
      </rPr>
      <t xml:space="preserve"> - Intellectual Disability
</t>
    </r>
    <r>
      <rPr>
        <b/>
        <sz val="11"/>
        <color indexed="8"/>
        <rFont val="Calibri"/>
        <family val="2"/>
      </rPr>
      <t>MD</t>
    </r>
    <r>
      <rPr>
        <sz val="11"/>
        <color theme="1"/>
        <rFont val="Calibri"/>
        <family val="2"/>
      </rPr>
      <t xml:space="preserve"> - Multiple disabilities
</t>
    </r>
    <r>
      <rPr>
        <b/>
        <sz val="11"/>
        <color indexed="8"/>
        <rFont val="Calibri"/>
        <family val="2"/>
      </rPr>
      <t>OI</t>
    </r>
    <r>
      <rPr>
        <sz val="11"/>
        <color theme="1"/>
        <rFont val="Calibri"/>
        <family val="2"/>
      </rPr>
      <t xml:space="preserve"> - Orthopedic impairment
</t>
    </r>
    <r>
      <rPr>
        <b/>
        <sz val="11"/>
        <color indexed="8"/>
        <rFont val="Calibri"/>
        <family val="2"/>
      </rPr>
      <t>OHI</t>
    </r>
    <r>
      <rPr>
        <sz val="11"/>
        <color theme="1"/>
        <rFont val="Calibri"/>
        <family val="2"/>
      </rPr>
      <t xml:space="preserve"> - Other health impairment
</t>
    </r>
    <r>
      <rPr>
        <b/>
        <sz val="11"/>
        <color indexed="8"/>
        <rFont val="Calibri"/>
        <family val="2"/>
      </rPr>
      <t>SLD</t>
    </r>
    <r>
      <rPr>
        <sz val="11"/>
        <color theme="1"/>
        <rFont val="Calibri"/>
        <family val="2"/>
      </rPr>
      <t xml:space="preserve"> - Specific learning disability
</t>
    </r>
    <r>
      <rPr>
        <b/>
        <sz val="11"/>
        <color indexed="8"/>
        <rFont val="Calibri"/>
        <family val="2"/>
      </rPr>
      <t>SLI</t>
    </r>
    <r>
      <rPr>
        <sz val="11"/>
        <color theme="1"/>
        <rFont val="Calibri"/>
        <family val="2"/>
      </rPr>
      <t xml:space="preserve"> - Speech or language impairment
</t>
    </r>
    <r>
      <rPr>
        <b/>
        <sz val="11"/>
        <color indexed="8"/>
        <rFont val="Calibri"/>
        <family val="2"/>
      </rPr>
      <t>TBI</t>
    </r>
    <r>
      <rPr>
        <sz val="11"/>
        <color theme="1"/>
        <rFont val="Calibri"/>
        <family val="2"/>
      </rPr>
      <t xml:space="preserve"> - Traumatic brain injury
</t>
    </r>
    <r>
      <rPr>
        <b/>
        <sz val="11"/>
        <color indexed="8"/>
        <rFont val="Calibri"/>
        <family val="2"/>
      </rPr>
      <t>VI</t>
    </r>
    <r>
      <rPr>
        <sz val="11"/>
        <color theme="1"/>
        <rFont val="Calibri"/>
        <family val="2"/>
      </rPr>
      <t xml:space="preserve"> - Visual impairment
</t>
    </r>
  </si>
  <si>
    <r>
      <t>01</t>
    </r>
    <r>
      <rPr>
        <sz val="11"/>
        <color theme="1"/>
        <rFont val="Calibri"/>
        <family val="2"/>
      </rPr>
      <t xml:space="preserve"> - One time non-credit
</t>
    </r>
    <r>
      <rPr>
        <b/>
        <sz val="11"/>
        <color indexed="8"/>
        <rFont val="Calibri"/>
        <family val="2"/>
      </rPr>
      <t>02</t>
    </r>
    <r>
      <rPr>
        <sz val="11"/>
        <color theme="1"/>
        <rFont val="Calibri"/>
        <family val="2"/>
      </rPr>
      <t xml:space="preserve"> - One time credit paid
</t>
    </r>
    <r>
      <rPr>
        <b/>
        <sz val="11"/>
        <color indexed="8"/>
        <rFont val="Calibri"/>
        <family val="2"/>
      </rPr>
      <t>03</t>
    </r>
    <r>
      <rPr>
        <sz val="11"/>
        <color theme="1"/>
        <rFont val="Calibri"/>
        <family val="2"/>
      </rPr>
      <t xml:space="preserve"> - On-going non-credit paid
</t>
    </r>
    <r>
      <rPr>
        <b/>
        <sz val="11"/>
        <color indexed="8"/>
        <rFont val="Calibri"/>
        <family val="2"/>
      </rPr>
      <t>04</t>
    </r>
    <r>
      <rPr>
        <sz val="11"/>
        <color theme="1"/>
        <rFont val="Calibri"/>
        <family val="2"/>
      </rPr>
      <t xml:space="preserve"> - On-going credit paid
</t>
    </r>
    <r>
      <rPr>
        <b/>
        <sz val="11"/>
        <color indexed="8"/>
        <rFont val="Calibri"/>
        <family val="2"/>
      </rPr>
      <t>05</t>
    </r>
    <r>
      <rPr>
        <sz val="11"/>
        <color theme="1"/>
        <rFont val="Calibri"/>
        <family val="2"/>
      </rPr>
      <t xml:space="preserve"> - Salary bonus
</t>
    </r>
    <r>
      <rPr>
        <b/>
        <sz val="11"/>
        <color indexed="8"/>
        <rFont val="Calibri"/>
        <family val="2"/>
      </rPr>
      <t>06</t>
    </r>
    <r>
      <rPr>
        <sz val="11"/>
        <color theme="1"/>
        <rFont val="Calibri"/>
        <family val="2"/>
      </rPr>
      <t xml:space="preserve"> - Wage enhancement
</t>
    </r>
    <r>
      <rPr>
        <b/>
        <sz val="11"/>
        <color indexed="8"/>
        <rFont val="Calibri"/>
        <family val="2"/>
      </rPr>
      <t>07</t>
    </r>
    <r>
      <rPr>
        <sz val="11"/>
        <color theme="1"/>
        <rFont val="Calibri"/>
        <family val="2"/>
      </rPr>
      <t xml:space="preserve"> - Tuition reimbursement
</t>
    </r>
    <r>
      <rPr>
        <b/>
        <sz val="11"/>
        <color indexed="8"/>
        <rFont val="Calibri"/>
        <family val="2"/>
      </rPr>
      <t>08</t>
    </r>
    <r>
      <rPr>
        <sz val="11"/>
        <color theme="1"/>
        <rFont val="Calibri"/>
        <family val="2"/>
      </rPr>
      <t xml:space="preserve"> - Travel child care
</t>
    </r>
    <r>
      <rPr>
        <b/>
        <sz val="11"/>
        <color indexed="8"/>
        <rFont val="Calibri"/>
        <family val="2"/>
      </rPr>
      <t>09</t>
    </r>
    <r>
      <rPr>
        <sz val="11"/>
        <color theme="1"/>
        <rFont val="Calibri"/>
        <family val="2"/>
      </rPr>
      <t xml:space="preserve"> - Release time
</t>
    </r>
    <r>
      <rPr>
        <b/>
        <sz val="11"/>
        <color indexed="8"/>
        <rFont val="Calibri"/>
        <family val="2"/>
      </rPr>
      <t>10</t>
    </r>
    <r>
      <rPr>
        <sz val="11"/>
        <color theme="1"/>
        <rFont val="Calibri"/>
        <family val="2"/>
      </rPr>
      <t xml:space="preserve"> - Scholarship
</t>
    </r>
    <r>
      <rPr>
        <b/>
        <sz val="11"/>
        <color indexed="8"/>
        <rFont val="Calibri"/>
        <family val="2"/>
      </rPr>
      <t>11</t>
    </r>
    <r>
      <rPr>
        <sz val="11"/>
        <color theme="1"/>
        <rFont val="Calibri"/>
        <family val="2"/>
      </rPr>
      <t xml:space="preserve"> - Loan
</t>
    </r>
  </si>
  <si>
    <r>
      <t>Proficient</t>
    </r>
    <r>
      <rPr>
        <sz val="11"/>
        <color theme="1"/>
        <rFont val="Calibri"/>
        <family val="2"/>
      </rPr>
      <t xml:space="preserve"> - Proficient
</t>
    </r>
    <r>
      <rPr>
        <b/>
        <sz val="11"/>
        <color indexed="8"/>
        <rFont val="Calibri"/>
        <family val="2"/>
      </rPr>
      <t>NotProficient</t>
    </r>
    <r>
      <rPr>
        <sz val="11"/>
        <color theme="1"/>
        <rFont val="Calibri"/>
        <family val="2"/>
      </rPr>
      <t xml:space="preserve"> - Not proficient
</t>
    </r>
  </si>
  <si>
    <r>
      <t>FullDayFullYear</t>
    </r>
    <r>
      <rPr>
        <sz val="11"/>
        <color theme="1"/>
        <rFont val="Calibri"/>
        <family val="2"/>
      </rPr>
      <t xml:space="preserve"> - Full-day/full-year
</t>
    </r>
    <r>
      <rPr>
        <b/>
        <sz val="11"/>
        <color indexed="8"/>
        <rFont val="Calibri"/>
        <family val="2"/>
      </rPr>
      <t>FullDayPartYear</t>
    </r>
    <r>
      <rPr>
        <sz val="11"/>
        <color theme="1"/>
        <rFont val="Calibri"/>
        <family val="2"/>
      </rPr>
      <t xml:space="preserve"> - Full-day/part-year
</t>
    </r>
    <r>
      <rPr>
        <b/>
        <sz val="11"/>
        <color indexed="8"/>
        <rFont val="Calibri"/>
        <family val="2"/>
      </rPr>
      <t>PartDayFullYear</t>
    </r>
    <r>
      <rPr>
        <sz val="11"/>
        <color theme="1"/>
        <rFont val="Calibri"/>
        <family val="2"/>
      </rPr>
      <t xml:space="preserve"> - Part-day/full-year
</t>
    </r>
    <r>
      <rPr>
        <b/>
        <sz val="11"/>
        <color indexed="8"/>
        <rFont val="Calibri"/>
        <family val="2"/>
      </rPr>
      <t>PartDayPartYear</t>
    </r>
    <r>
      <rPr>
        <sz val="11"/>
        <color theme="1"/>
        <rFont val="Calibri"/>
        <family val="2"/>
      </rPr>
      <t xml:space="preserve"> - Part-day/part-year
</t>
    </r>
    <r>
      <rPr>
        <b/>
        <sz val="11"/>
        <color indexed="8"/>
        <rFont val="Calibri"/>
        <family val="2"/>
      </rPr>
      <t>HomeBased</t>
    </r>
    <r>
      <rPr>
        <sz val="11"/>
        <color theme="1"/>
        <rFont val="Calibri"/>
        <family val="2"/>
      </rPr>
      <t xml:space="preserve"> - Home based
</t>
    </r>
    <r>
      <rPr>
        <b/>
        <sz val="11"/>
        <color indexed="8"/>
        <rFont val="Calibri"/>
        <family val="2"/>
      </rPr>
      <t>NA</t>
    </r>
    <r>
      <rPr>
        <sz val="11"/>
        <color theme="1"/>
        <rFont val="Calibri"/>
        <family val="2"/>
      </rPr>
      <t xml:space="preserve"> - Not applicable
</t>
    </r>
  </si>
  <si>
    <r>
      <t>BankStatement</t>
    </r>
    <r>
      <rPr>
        <sz val="11"/>
        <color theme="1"/>
        <rFont val="Calibri"/>
        <family val="2"/>
      </rPr>
      <t xml:space="preserve"> - Bank statement
</t>
    </r>
    <r>
      <rPr>
        <b/>
        <sz val="11"/>
        <color indexed="8"/>
        <rFont val="Calibri"/>
        <family val="2"/>
      </rPr>
      <t>UtilityBill</t>
    </r>
    <r>
      <rPr>
        <sz val="11"/>
        <color theme="1"/>
        <rFont val="Calibri"/>
        <family val="2"/>
      </rPr>
      <t xml:space="preserve"> - Utility bill
</t>
    </r>
    <r>
      <rPr>
        <b/>
        <sz val="11"/>
        <color indexed="8"/>
        <rFont val="Calibri"/>
        <family val="2"/>
      </rPr>
      <t>Lease</t>
    </r>
    <r>
      <rPr>
        <sz val="11"/>
        <color theme="1"/>
        <rFont val="Calibri"/>
        <family val="2"/>
      </rPr>
      <t xml:space="preserve"> - Lease
</t>
    </r>
    <r>
      <rPr>
        <b/>
        <sz val="11"/>
        <color indexed="8"/>
        <rFont val="Calibri"/>
        <family val="2"/>
      </rPr>
      <t>Other</t>
    </r>
    <r>
      <rPr>
        <sz val="11"/>
        <color theme="1"/>
        <rFont val="Calibri"/>
        <family val="2"/>
      </rPr>
      <t xml:space="preserve"> - Other
</t>
    </r>
  </si>
  <si>
    <r>
      <t>Yes</t>
    </r>
    <r>
      <rPr>
        <sz val="11"/>
        <color theme="1"/>
        <rFont val="Calibri"/>
        <family val="2"/>
      </rPr>
      <t xml:space="preserve"> - Yes: Provider does participate in the QRIS
</t>
    </r>
    <r>
      <rPr>
        <b/>
        <sz val="11"/>
        <color indexed="8"/>
        <rFont val="Calibri"/>
        <family val="2"/>
      </rPr>
      <t>No</t>
    </r>
    <r>
      <rPr>
        <sz val="11"/>
        <color theme="1"/>
        <rFont val="Calibri"/>
        <family val="2"/>
      </rPr>
      <t xml:space="preserve"> - No: Provider is eligible, but does not participate in the QRIS
</t>
    </r>
    <r>
      <rPr>
        <b/>
        <sz val="11"/>
        <color indexed="8"/>
        <rFont val="Calibri"/>
        <family val="2"/>
      </rPr>
      <t>NotEligible</t>
    </r>
    <r>
      <rPr>
        <sz val="11"/>
        <color theme="1"/>
        <rFont val="Calibri"/>
        <family val="2"/>
      </rPr>
      <t xml:space="preserve"> - The State has an operating QRIS in the provider’s area, but the provider is not eligible to participate
</t>
    </r>
    <r>
      <rPr>
        <b/>
        <sz val="11"/>
        <color indexed="8"/>
        <rFont val="Calibri"/>
        <family val="2"/>
      </rPr>
      <t>NoOperatingQRIS</t>
    </r>
    <r>
      <rPr>
        <sz val="11"/>
        <color theme="1"/>
        <rFont val="Calibri"/>
        <family val="2"/>
      </rPr>
      <t xml:space="preserve"> - The State does not have an operating QRIS in the provider’s area
</t>
    </r>
    <r>
      <rPr>
        <b/>
        <sz val="11"/>
        <color indexed="8"/>
        <rFont val="Calibri"/>
        <family val="2"/>
      </rPr>
      <t>InformationUnavailable</t>
    </r>
    <r>
      <rPr>
        <sz val="11"/>
        <color theme="1"/>
        <rFont val="Calibri"/>
        <family val="2"/>
      </rPr>
      <t xml:space="preserve"> - The State has an operating QRIS in the provider’s area, but information is currently unavailable at the provider level
</t>
    </r>
  </si>
  <si>
    <r>
      <t>Diphtheria</t>
    </r>
    <r>
      <rPr>
        <sz val="11"/>
        <color theme="1"/>
        <rFont val="Calibri"/>
        <family val="2"/>
      </rPr>
      <t xml:space="preserve"> - Diphtheria
</t>
    </r>
    <r>
      <rPr>
        <b/>
        <sz val="11"/>
        <color indexed="8"/>
        <rFont val="Calibri"/>
        <family val="2"/>
      </rPr>
      <t>HaemophilusInfluenzae</t>
    </r>
    <r>
      <rPr>
        <sz val="11"/>
        <color theme="1"/>
        <rFont val="Calibri"/>
        <family val="2"/>
      </rPr>
      <t xml:space="preserve"> - Haemophilus Influenzae
</t>
    </r>
    <r>
      <rPr>
        <b/>
        <sz val="11"/>
        <color indexed="8"/>
        <rFont val="Calibri"/>
        <family val="2"/>
      </rPr>
      <t>HepatitisA</t>
    </r>
    <r>
      <rPr>
        <sz val="11"/>
        <color theme="1"/>
        <rFont val="Calibri"/>
        <family val="2"/>
      </rPr>
      <t xml:space="preserve"> - Hepatitis A
</t>
    </r>
    <r>
      <rPr>
        <b/>
        <sz val="11"/>
        <color indexed="8"/>
        <rFont val="Calibri"/>
        <family val="2"/>
      </rPr>
      <t>HepatitisB</t>
    </r>
    <r>
      <rPr>
        <sz val="11"/>
        <color theme="1"/>
        <rFont val="Calibri"/>
        <family val="2"/>
      </rPr>
      <t xml:space="preserve"> - Hepatitis B
</t>
    </r>
    <r>
      <rPr>
        <b/>
        <sz val="11"/>
        <color indexed="8"/>
        <rFont val="Calibri"/>
        <family val="2"/>
      </rPr>
      <t>InactivatedPoliovirus</t>
    </r>
    <r>
      <rPr>
        <sz val="11"/>
        <color theme="1"/>
        <rFont val="Calibri"/>
        <family val="2"/>
      </rPr>
      <t xml:space="preserve"> - Inactivated Poliovirus
</t>
    </r>
    <r>
      <rPr>
        <b/>
        <sz val="11"/>
        <color indexed="8"/>
        <rFont val="Calibri"/>
        <family val="2"/>
      </rPr>
      <t>Influenza</t>
    </r>
    <r>
      <rPr>
        <sz val="11"/>
        <color theme="1"/>
        <rFont val="Calibri"/>
        <family val="2"/>
      </rPr>
      <t xml:space="preserve"> - Influenza
</t>
    </r>
    <r>
      <rPr>
        <b/>
        <sz val="11"/>
        <color indexed="8"/>
        <rFont val="Calibri"/>
        <family val="2"/>
      </rPr>
      <t>Meningococcal</t>
    </r>
    <r>
      <rPr>
        <sz val="11"/>
        <color theme="1"/>
        <rFont val="Calibri"/>
        <family val="2"/>
      </rPr>
      <t xml:space="preserve"> - Meningococcal
</t>
    </r>
    <r>
      <rPr>
        <b/>
        <sz val="11"/>
        <color indexed="8"/>
        <rFont val="Calibri"/>
        <family val="2"/>
      </rPr>
      <t>Mumps</t>
    </r>
    <r>
      <rPr>
        <sz val="11"/>
        <color theme="1"/>
        <rFont val="Calibri"/>
        <family val="2"/>
      </rPr>
      <t xml:space="preserve"> - Mumps
</t>
    </r>
    <r>
      <rPr>
        <b/>
        <sz val="11"/>
        <color indexed="8"/>
        <rFont val="Calibri"/>
        <family val="2"/>
      </rPr>
      <t>Pertussis</t>
    </r>
    <r>
      <rPr>
        <sz val="11"/>
        <color theme="1"/>
        <rFont val="Calibri"/>
        <family val="2"/>
      </rPr>
      <t xml:space="preserve"> - Pertussis (Whooping Cough)
</t>
    </r>
    <r>
      <rPr>
        <b/>
        <sz val="11"/>
        <color indexed="8"/>
        <rFont val="Calibri"/>
        <family val="2"/>
      </rPr>
      <t>Pneumococcal</t>
    </r>
    <r>
      <rPr>
        <sz val="11"/>
        <color theme="1"/>
        <rFont val="Calibri"/>
        <family val="2"/>
      </rPr>
      <t xml:space="preserve"> - Pneumococcal
</t>
    </r>
    <r>
      <rPr>
        <b/>
        <sz val="11"/>
        <color indexed="8"/>
        <rFont val="Calibri"/>
        <family val="2"/>
      </rPr>
      <t>RhImmuneGlobulin</t>
    </r>
    <r>
      <rPr>
        <sz val="11"/>
        <color theme="1"/>
        <rFont val="Calibri"/>
        <family val="2"/>
      </rPr>
      <t xml:space="preserve"> - Rh. Immune Globulin
</t>
    </r>
    <r>
      <rPr>
        <b/>
        <sz val="11"/>
        <color indexed="8"/>
        <rFont val="Calibri"/>
        <family val="2"/>
      </rPr>
      <t>Rotavirus</t>
    </r>
    <r>
      <rPr>
        <sz val="11"/>
        <color theme="1"/>
        <rFont val="Calibri"/>
        <family val="2"/>
      </rPr>
      <t xml:space="preserve"> - Rotavirus
</t>
    </r>
    <r>
      <rPr>
        <b/>
        <sz val="11"/>
        <color indexed="8"/>
        <rFont val="Calibri"/>
        <family val="2"/>
      </rPr>
      <t>Rubella</t>
    </r>
    <r>
      <rPr>
        <sz val="11"/>
        <color theme="1"/>
        <rFont val="Calibri"/>
        <family val="2"/>
      </rPr>
      <t xml:space="preserve"> - Rubella (German measles)
</t>
    </r>
    <r>
      <rPr>
        <b/>
        <sz val="11"/>
        <color indexed="8"/>
        <rFont val="Calibri"/>
        <family val="2"/>
      </rPr>
      <t>Rubeola</t>
    </r>
    <r>
      <rPr>
        <sz val="11"/>
        <color theme="1"/>
        <rFont val="Calibri"/>
        <family val="2"/>
      </rPr>
      <t xml:space="preserve"> - Rubeola (Measles)
</t>
    </r>
    <r>
      <rPr>
        <b/>
        <sz val="11"/>
        <color indexed="8"/>
        <rFont val="Calibri"/>
        <family val="2"/>
      </rPr>
      <t>Smallpox</t>
    </r>
    <r>
      <rPr>
        <sz val="11"/>
        <color theme="1"/>
        <rFont val="Calibri"/>
        <family val="2"/>
      </rPr>
      <t xml:space="preserve"> - Smallpox
</t>
    </r>
    <r>
      <rPr>
        <b/>
        <sz val="11"/>
        <color indexed="8"/>
        <rFont val="Calibri"/>
        <family val="2"/>
      </rPr>
      <t>Tetanus</t>
    </r>
    <r>
      <rPr>
        <sz val="11"/>
        <color theme="1"/>
        <rFont val="Calibri"/>
        <family val="2"/>
      </rPr>
      <t xml:space="preserve"> - Tetanus
</t>
    </r>
    <r>
      <rPr>
        <b/>
        <sz val="11"/>
        <color indexed="8"/>
        <rFont val="Calibri"/>
        <family val="2"/>
      </rPr>
      <t>Tuberculosis</t>
    </r>
    <r>
      <rPr>
        <sz val="11"/>
        <color theme="1"/>
        <rFont val="Calibri"/>
        <family val="2"/>
      </rPr>
      <t xml:space="preserve"> - Tuberculosis (BCG)
</t>
    </r>
    <r>
      <rPr>
        <b/>
        <sz val="11"/>
        <color indexed="8"/>
        <rFont val="Calibri"/>
        <family val="2"/>
      </rPr>
      <t>Varicella</t>
    </r>
    <r>
      <rPr>
        <sz val="11"/>
        <color theme="1"/>
        <rFont val="Calibri"/>
        <family val="2"/>
      </rPr>
      <t xml:space="preserve"> - Varicella
</t>
    </r>
    <r>
      <rPr>
        <b/>
        <sz val="11"/>
        <color indexed="8"/>
        <rFont val="Calibri"/>
        <family val="2"/>
      </rPr>
      <t>ParentOptOut</t>
    </r>
    <r>
      <rPr>
        <sz val="11"/>
        <color theme="1"/>
        <rFont val="Calibri"/>
        <family val="2"/>
      </rPr>
      <t xml:space="preserve"> - Parent opt-out
</t>
    </r>
  </si>
  <si>
    <r>
      <t>Correct</t>
    </r>
    <r>
      <rPr>
        <sz val="11"/>
        <color theme="1"/>
        <rFont val="Calibri"/>
        <family val="2"/>
      </rPr>
      <t xml:space="preserve"> - Correct
</t>
    </r>
    <r>
      <rPr>
        <b/>
        <sz val="11"/>
        <color indexed="8"/>
        <rFont val="Calibri"/>
        <family val="2"/>
      </rPr>
      <t>Incorrect</t>
    </r>
    <r>
      <rPr>
        <sz val="11"/>
        <color theme="1"/>
        <rFont val="Calibri"/>
        <family val="2"/>
      </rPr>
      <t xml:space="preserve"> - Incorrect
</t>
    </r>
    <r>
      <rPr>
        <b/>
        <sz val="11"/>
        <color indexed="8"/>
        <rFont val="Calibri"/>
        <family val="2"/>
      </rPr>
      <t>Complete</t>
    </r>
    <r>
      <rPr>
        <sz val="11"/>
        <color theme="1"/>
        <rFont val="Calibri"/>
        <family val="2"/>
      </rPr>
      <t xml:space="preserve"> - Complete
</t>
    </r>
    <r>
      <rPr>
        <b/>
        <sz val="11"/>
        <color indexed="8"/>
        <rFont val="Calibri"/>
        <family val="2"/>
      </rPr>
      <t>PartialComplete</t>
    </r>
    <r>
      <rPr>
        <sz val="11"/>
        <color theme="1"/>
        <rFont val="Calibri"/>
        <family val="2"/>
      </rPr>
      <t xml:space="preserve"> - Partial Complete
</t>
    </r>
    <r>
      <rPr>
        <b/>
        <sz val="11"/>
        <color indexed="8"/>
        <rFont val="Calibri"/>
        <family val="2"/>
      </rPr>
      <t>Viewed</t>
    </r>
    <r>
      <rPr>
        <sz val="11"/>
        <color theme="1"/>
        <rFont val="Calibri"/>
        <family val="2"/>
      </rPr>
      <t xml:space="preserve"> - Viewed
</t>
    </r>
    <r>
      <rPr>
        <b/>
        <sz val="11"/>
        <color indexed="8"/>
        <rFont val="Calibri"/>
        <family val="2"/>
      </rPr>
      <t>NotViewed</t>
    </r>
    <r>
      <rPr>
        <sz val="11"/>
        <color theme="1"/>
        <rFont val="Calibri"/>
        <family val="2"/>
      </rPr>
      <t xml:space="preserve"> - Not Viewed
</t>
    </r>
    <r>
      <rPr>
        <b/>
        <sz val="11"/>
        <color indexed="8"/>
        <rFont val="Calibri"/>
        <family val="2"/>
      </rPr>
      <t>Attempted</t>
    </r>
    <r>
      <rPr>
        <sz val="11"/>
        <color theme="1"/>
        <rFont val="Calibri"/>
        <family val="2"/>
      </rPr>
      <t xml:space="preserve"> - Attempted
</t>
    </r>
    <r>
      <rPr>
        <b/>
        <sz val="11"/>
        <color indexed="8"/>
        <rFont val="Calibri"/>
        <family val="2"/>
      </rPr>
      <t>Incomplete</t>
    </r>
    <r>
      <rPr>
        <sz val="11"/>
        <color theme="1"/>
        <rFont val="Calibri"/>
        <family val="2"/>
      </rPr>
      <t xml:space="preserve"> - Incomplete
</t>
    </r>
  </si>
  <si>
    <r>
      <t>Male</t>
    </r>
    <r>
      <rPr>
        <sz val="11"/>
        <color theme="1"/>
        <rFont val="Calibri"/>
        <family val="2"/>
      </rPr>
      <t xml:space="preserve"> - Male
</t>
    </r>
    <r>
      <rPr>
        <b/>
        <sz val="11"/>
        <color indexed="8"/>
        <rFont val="Calibri"/>
        <family val="2"/>
      </rPr>
      <t>Female</t>
    </r>
    <r>
      <rPr>
        <sz val="11"/>
        <color theme="1"/>
        <rFont val="Calibri"/>
        <family val="2"/>
      </rPr>
      <t xml:space="preserve"> - Female
</t>
    </r>
    <r>
      <rPr>
        <b/>
        <sz val="11"/>
        <color indexed="8"/>
        <rFont val="Calibri"/>
        <family val="2"/>
      </rPr>
      <t>NotSelected</t>
    </r>
    <r>
      <rPr>
        <sz val="11"/>
        <color theme="1"/>
        <rFont val="Calibri"/>
        <family val="2"/>
      </rPr>
      <t xml:space="preserve"> - Not selected
</t>
    </r>
  </si>
  <si>
    <r>
      <t>Wages</t>
    </r>
    <r>
      <rPr>
        <sz val="11"/>
        <color theme="1"/>
        <rFont val="Calibri"/>
        <family val="2"/>
      </rPr>
      <t xml:space="preserve"> - Wages
</t>
    </r>
    <r>
      <rPr>
        <b/>
        <sz val="11"/>
        <color indexed="8"/>
        <rFont val="Calibri"/>
        <family val="2"/>
      </rPr>
      <t>Alimony</t>
    </r>
    <r>
      <rPr>
        <sz val="11"/>
        <color theme="1"/>
        <rFont val="Calibri"/>
        <family val="2"/>
      </rPr>
      <t xml:space="preserve"> - Alimony
</t>
    </r>
    <r>
      <rPr>
        <b/>
        <sz val="11"/>
        <color indexed="8"/>
        <rFont val="Calibri"/>
        <family val="2"/>
      </rPr>
      <t>ChildSupport</t>
    </r>
    <r>
      <rPr>
        <sz val="11"/>
        <color theme="1"/>
        <rFont val="Calibri"/>
        <family val="2"/>
      </rPr>
      <t xml:space="preserve"> - Child support
</t>
    </r>
    <r>
      <rPr>
        <b/>
        <sz val="11"/>
        <color indexed="8"/>
        <rFont val="Calibri"/>
        <family val="2"/>
      </rPr>
      <t>WorkersComp</t>
    </r>
    <r>
      <rPr>
        <sz val="11"/>
        <color theme="1"/>
        <rFont val="Calibri"/>
        <family val="2"/>
      </rPr>
      <t xml:space="preserve"> - Worker's compensation
</t>
    </r>
    <r>
      <rPr>
        <b/>
        <sz val="11"/>
        <color indexed="8"/>
        <rFont val="Calibri"/>
        <family val="2"/>
      </rPr>
      <t>Unemployment</t>
    </r>
    <r>
      <rPr>
        <sz val="11"/>
        <color theme="1"/>
        <rFont val="Calibri"/>
        <family val="2"/>
      </rPr>
      <t xml:space="preserve"> - Unemployment
</t>
    </r>
    <r>
      <rPr>
        <b/>
        <sz val="11"/>
        <color indexed="8"/>
        <rFont val="Calibri"/>
        <family val="2"/>
      </rPr>
      <t>SSI</t>
    </r>
    <r>
      <rPr>
        <sz val="11"/>
        <color theme="1"/>
        <rFont val="Calibri"/>
        <family val="2"/>
      </rPr>
      <t xml:space="preserve"> - Supplemental security income
</t>
    </r>
    <r>
      <rPr>
        <b/>
        <sz val="11"/>
        <color indexed="8"/>
        <rFont val="Calibri"/>
        <family val="2"/>
      </rPr>
      <t>TANF</t>
    </r>
    <r>
      <rPr>
        <sz val="11"/>
        <color theme="1"/>
        <rFont val="Calibri"/>
        <family val="2"/>
      </rPr>
      <t xml:space="preserve"> - Temporary assistance for needy families
</t>
    </r>
    <r>
      <rPr>
        <b/>
        <sz val="11"/>
        <color indexed="8"/>
        <rFont val="Calibri"/>
        <family val="2"/>
      </rPr>
      <t>Agricultural</t>
    </r>
    <r>
      <rPr>
        <sz val="11"/>
        <color theme="1"/>
        <rFont val="Calibri"/>
        <family val="2"/>
      </rPr>
      <t xml:space="preserve"> - Agricultural
</t>
    </r>
    <r>
      <rPr>
        <b/>
        <sz val="11"/>
        <color indexed="8"/>
        <rFont val="Calibri"/>
        <family val="2"/>
      </rPr>
      <t>Other</t>
    </r>
    <r>
      <rPr>
        <sz val="11"/>
        <color theme="1"/>
        <rFont val="Calibri"/>
        <family val="2"/>
      </rPr>
      <t xml:space="preserve"> - Other
</t>
    </r>
  </si>
  <si>
    <r>
      <t>SSN</t>
    </r>
    <r>
      <rPr>
        <sz val="11"/>
        <color theme="1"/>
        <rFont val="Calibri"/>
        <family val="2"/>
      </rPr>
      <t xml:space="preserve"> - Social Security Administration number
</t>
    </r>
    <r>
      <rPr>
        <b/>
        <sz val="11"/>
        <color indexed="8"/>
        <rFont val="Calibri"/>
        <family val="2"/>
      </rPr>
      <t>USVisa</t>
    </r>
    <r>
      <rPr>
        <sz val="11"/>
        <color theme="1"/>
        <rFont val="Calibri"/>
        <family val="2"/>
      </rPr>
      <t xml:space="preserve"> - US government Visa number
</t>
    </r>
    <r>
      <rPr>
        <b/>
        <sz val="11"/>
        <color indexed="8"/>
        <rFont val="Calibri"/>
        <family val="2"/>
      </rPr>
      <t>PIN</t>
    </r>
    <r>
      <rPr>
        <sz val="11"/>
        <color theme="1"/>
        <rFont val="Calibri"/>
        <family val="2"/>
      </rPr>
      <t xml:space="preserve"> - Personal identification number
</t>
    </r>
    <r>
      <rPr>
        <b/>
        <sz val="11"/>
        <color indexed="8"/>
        <rFont val="Calibri"/>
        <family val="2"/>
      </rPr>
      <t>Federal</t>
    </r>
    <r>
      <rPr>
        <sz val="11"/>
        <color theme="1"/>
        <rFont val="Calibri"/>
        <family val="2"/>
      </rPr>
      <t xml:space="preserve"> - Federal identification number
</t>
    </r>
    <r>
      <rPr>
        <b/>
        <sz val="11"/>
        <color indexed="8"/>
        <rFont val="Calibri"/>
        <family val="2"/>
      </rPr>
      <t>DriversLicense</t>
    </r>
    <r>
      <rPr>
        <sz val="11"/>
        <color theme="1"/>
        <rFont val="Calibri"/>
        <family val="2"/>
      </rPr>
      <t xml:space="preserve"> - Driver's license number
</t>
    </r>
    <r>
      <rPr>
        <b/>
        <sz val="11"/>
        <color indexed="8"/>
        <rFont val="Calibri"/>
        <family val="2"/>
      </rPr>
      <t>Medicaid</t>
    </r>
    <r>
      <rPr>
        <sz val="11"/>
        <color theme="1"/>
        <rFont val="Calibri"/>
        <family val="2"/>
      </rPr>
      <t xml:space="preserve"> - Medicaid number
</t>
    </r>
    <r>
      <rPr>
        <b/>
        <sz val="11"/>
        <color indexed="8"/>
        <rFont val="Calibri"/>
        <family val="2"/>
      </rPr>
      <t>HealthRecord</t>
    </r>
    <r>
      <rPr>
        <sz val="11"/>
        <color theme="1"/>
        <rFont val="Calibri"/>
        <family val="2"/>
      </rPr>
      <t xml:space="preserve"> - Health record number
</t>
    </r>
    <r>
      <rPr>
        <b/>
        <sz val="11"/>
        <color indexed="8"/>
        <rFont val="Calibri"/>
        <family val="2"/>
      </rPr>
      <t>ProfessionalCertificate</t>
    </r>
    <r>
      <rPr>
        <sz val="11"/>
        <color theme="1"/>
        <rFont val="Calibri"/>
        <family val="2"/>
      </rPr>
      <t xml:space="preserve"> - Professional certificate or license number
</t>
    </r>
    <r>
      <rPr>
        <b/>
        <sz val="11"/>
        <color indexed="8"/>
        <rFont val="Calibri"/>
        <family val="2"/>
      </rPr>
      <t>School</t>
    </r>
    <r>
      <rPr>
        <sz val="11"/>
        <color theme="1"/>
        <rFont val="Calibri"/>
        <family val="2"/>
      </rPr>
      <t xml:space="preserve"> - School-assigned number
</t>
    </r>
    <r>
      <rPr>
        <b/>
        <sz val="11"/>
        <color indexed="8"/>
        <rFont val="Calibri"/>
        <family val="2"/>
      </rPr>
      <t>District</t>
    </r>
    <r>
      <rPr>
        <sz val="11"/>
        <color theme="1"/>
        <rFont val="Calibri"/>
        <family val="2"/>
      </rPr>
      <t xml:space="preserve"> - District-assigned number
</t>
    </r>
    <r>
      <rPr>
        <b/>
        <sz val="11"/>
        <color indexed="8"/>
        <rFont val="Calibri"/>
        <family val="2"/>
      </rPr>
      <t>State</t>
    </r>
    <r>
      <rPr>
        <sz val="11"/>
        <color theme="1"/>
        <rFont val="Calibri"/>
        <family val="2"/>
      </rPr>
      <t xml:space="preserve"> - State-assigned number
</t>
    </r>
    <r>
      <rPr>
        <b/>
        <sz val="11"/>
        <color indexed="8"/>
        <rFont val="Calibri"/>
        <family val="2"/>
      </rPr>
      <t>OtherFederal</t>
    </r>
    <r>
      <rPr>
        <sz val="11"/>
        <color theme="1"/>
        <rFont val="Calibri"/>
        <family val="2"/>
      </rPr>
      <t xml:space="preserve"> - Other federally assigned number
</t>
    </r>
    <r>
      <rPr>
        <b/>
        <sz val="11"/>
        <color indexed="8"/>
        <rFont val="Calibri"/>
        <family val="2"/>
      </rPr>
      <t>SelectiveService</t>
    </r>
    <r>
      <rPr>
        <sz val="11"/>
        <color theme="1"/>
        <rFont val="Calibri"/>
        <family val="2"/>
      </rPr>
      <t xml:space="preserve"> - Selective Service Number
</t>
    </r>
    <r>
      <rPr>
        <b/>
        <sz val="11"/>
        <color indexed="8"/>
        <rFont val="Calibri"/>
        <family val="2"/>
      </rPr>
      <t>CanadianSIN</t>
    </r>
    <r>
      <rPr>
        <sz val="11"/>
        <color theme="1"/>
        <rFont val="Calibri"/>
        <family val="2"/>
      </rPr>
      <t xml:space="preserve"> - Canadian Social Insurance Number
</t>
    </r>
    <r>
      <rPr>
        <b/>
        <sz val="11"/>
        <color indexed="8"/>
        <rFont val="Calibri"/>
        <family val="2"/>
      </rPr>
      <t>Other</t>
    </r>
    <r>
      <rPr>
        <sz val="11"/>
        <color theme="1"/>
        <rFont val="Calibri"/>
        <family val="2"/>
      </rPr>
      <t xml:space="preserve"> - Other
</t>
    </r>
  </si>
  <si>
    <r>
      <t>01</t>
    </r>
    <r>
      <rPr>
        <sz val="11"/>
        <color theme="1"/>
        <rFont val="Calibri"/>
        <family val="2"/>
      </rPr>
      <t xml:space="preserve"> - Alabama
</t>
    </r>
    <r>
      <rPr>
        <b/>
        <sz val="11"/>
        <color indexed="8"/>
        <rFont val="Calibri"/>
        <family val="2"/>
      </rPr>
      <t>02</t>
    </r>
    <r>
      <rPr>
        <sz val="11"/>
        <color theme="1"/>
        <rFont val="Calibri"/>
        <family val="2"/>
      </rPr>
      <t xml:space="preserve"> - Alaska
</t>
    </r>
    <r>
      <rPr>
        <b/>
        <sz val="11"/>
        <color indexed="8"/>
        <rFont val="Calibri"/>
        <family val="2"/>
      </rPr>
      <t>04</t>
    </r>
    <r>
      <rPr>
        <sz val="11"/>
        <color theme="1"/>
        <rFont val="Calibri"/>
        <family val="2"/>
      </rPr>
      <t xml:space="preserve"> - Arizona
</t>
    </r>
    <r>
      <rPr>
        <b/>
        <sz val="11"/>
        <color indexed="8"/>
        <rFont val="Calibri"/>
        <family val="2"/>
      </rPr>
      <t>05</t>
    </r>
    <r>
      <rPr>
        <sz val="11"/>
        <color theme="1"/>
        <rFont val="Calibri"/>
        <family val="2"/>
      </rPr>
      <t xml:space="preserve"> - Arkansas
</t>
    </r>
    <r>
      <rPr>
        <b/>
        <sz val="11"/>
        <color indexed="8"/>
        <rFont val="Calibri"/>
        <family val="2"/>
      </rPr>
      <t>06</t>
    </r>
    <r>
      <rPr>
        <sz val="11"/>
        <color theme="1"/>
        <rFont val="Calibri"/>
        <family val="2"/>
      </rPr>
      <t xml:space="preserve"> - California
</t>
    </r>
    <r>
      <rPr>
        <b/>
        <sz val="11"/>
        <color indexed="8"/>
        <rFont val="Calibri"/>
        <family val="2"/>
      </rPr>
      <t>08</t>
    </r>
    <r>
      <rPr>
        <sz val="11"/>
        <color theme="1"/>
        <rFont val="Calibri"/>
        <family val="2"/>
      </rPr>
      <t xml:space="preserve"> - Colorado
</t>
    </r>
    <r>
      <rPr>
        <b/>
        <sz val="11"/>
        <color indexed="8"/>
        <rFont val="Calibri"/>
        <family val="2"/>
      </rPr>
      <t>09</t>
    </r>
    <r>
      <rPr>
        <sz val="11"/>
        <color theme="1"/>
        <rFont val="Calibri"/>
        <family val="2"/>
      </rPr>
      <t xml:space="preserve"> - Connecticut
</t>
    </r>
    <r>
      <rPr>
        <b/>
        <sz val="11"/>
        <color indexed="8"/>
        <rFont val="Calibri"/>
        <family val="2"/>
      </rPr>
      <t>10</t>
    </r>
    <r>
      <rPr>
        <sz val="11"/>
        <color theme="1"/>
        <rFont val="Calibri"/>
        <family val="2"/>
      </rPr>
      <t xml:space="preserve"> - Delaware
</t>
    </r>
    <r>
      <rPr>
        <b/>
        <sz val="11"/>
        <color indexed="8"/>
        <rFont val="Calibri"/>
        <family val="2"/>
      </rPr>
      <t>11</t>
    </r>
    <r>
      <rPr>
        <sz val="11"/>
        <color theme="1"/>
        <rFont val="Calibri"/>
        <family val="2"/>
      </rPr>
      <t xml:space="preserve"> - District of Columbia
</t>
    </r>
    <r>
      <rPr>
        <b/>
        <sz val="11"/>
        <color indexed="8"/>
        <rFont val="Calibri"/>
        <family val="2"/>
      </rPr>
      <t>12</t>
    </r>
    <r>
      <rPr>
        <sz val="11"/>
        <color theme="1"/>
        <rFont val="Calibri"/>
        <family val="2"/>
      </rPr>
      <t xml:space="preserve"> - Florida
</t>
    </r>
    <r>
      <rPr>
        <b/>
        <sz val="11"/>
        <color indexed="8"/>
        <rFont val="Calibri"/>
        <family val="2"/>
      </rPr>
      <t>13</t>
    </r>
    <r>
      <rPr>
        <sz val="11"/>
        <color theme="1"/>
        <rFont val="Calibri"/>
        <family val="2"/>
      </rPr>
      <t xml:space="preserve"> - Georgia
</t>
    </r>
    <r>
      <rPr>
        <b/>
        <sz val="11"/>
        <color indexed="8"/>
        <rFont val="Calibri"/>
        <family val="2"/>
      </rPr>
      <t>15</t>
    </r>
    <r>
      <rPr>
        <sz val="11"/>
        <color theme="1"/>
        <rFont val="Calibri"/>
        <family val="2"/>
      </rPr>
      <t xml:space="preserve"> - Hawaii
</t>
    </r>
    <r>
      <rPr>
        <b/>
        <sz val="11"/>
        <color indexed="8"/>
        <rFont val="Calibri"/>
        <family val="2"/>
      </rPr>
      <t>16</t>
    </r>
    <r>
      <rPr>
        <sz val="11"/>
        <color theme="1"/>
        <rFont val="Calibri"/>
        <family val="2"/>
      </rPr>
      <t xml:space="preserve"> - Idaho
</t>
    </r>
    <r>
      <rPr>
        <b/>
        <sz val="11"/>
        <color indexed="8"/>
        <rFont val="Calibri"/>
        <family val="2"/>
      </rPr>
      <t>17</t>
    </r>
    <r>
      <rPr>
        <sz val="11"/>
        <color theme="1"/>
        <rFont val="Calibri"/>
        <family val="2"/>
      </rPr>
      <t xml:space="preserve"> - Illinois
</t>
    </r>
    <r>
      <rPr>
        <b/>
        <sz val="11"/>
        <color indexed="8"/>
        <rFont val="Calibri"/>
        <family val="2"/>
      </rPr>
      <t>18</t>
    </r>
    <r>
      <rPr>
        <sz val="11"/>
        <color theme="1"/>
        <rFont val="Calibri"/>
        <family val="2"/>
      </rPr>
      <t xml:space="preserve"> - Indiana
</t>
    </r>
    <r>
      <rPr>
        <b/>
        <sz val="11"/>
        <color indexed="8"/>
        <rFont val="Calibri"/>
        <family val="2"/>
      </rPr>
      <t>19</t>
    </r>
    <r>
      <rPr>
        <sz val="11"/>
        <color theme="1"/>
        <rFont val="Calibri"/>
        <family val="2"/>
      </rPr>
      <t xml:space="preserve"> - Iowa
</t>
    </r>
    <r>
      <rPr>
        <b/>
        <sz val="11"/>
        <color indexed="8"/>
        <rFont val="Calibri"/>
        <family val="2"/>
      </rPr>
      <t>20</t>
    </r>
    <r>
      <rPr>
        <sz val="11"/>
        <color theme="1"/>
        <rFont val="Calibri"/>
        <family val="2"/>
      </rPr>
      <t xml:space="preserve"> - Kansas 
</t>
    </r>
    <r>
      <rPr>
        <b/>
        <sz val="11"/>
        <color indexed="8"/>
        <rFont val="Calibri"/>
        <family val="2"/>
      </rPr>
      <t>21</t>
    </r>
    <r>
      <rPr>
        <sz val="11"/>
        <color theme="1"/>
        <rFont val="Calibri"/>
        <family val="2"/>
      </rPr>
      <t xml:space="preserve"> - Kentucky
</t>
    </r>
    <r>
      <rPr>
        <b/>
        <sz val="11"/>
        <color indexed="8"/>
        <rFont val="Calibri"/>
        <family val="2"/>
      </rPr>
      <t>22</t>
    </r>
    <r>
      <rPr>
        <sz val="11"/>
        <color theme="1"/>
        <rFont val="Calibri"/>
        <family val="2"/>
      </rPr>
      <t xml:space="preserve"> - Louisiana
</t>
    </r>
    <r>
      <rPr>
        <b/>
        <sz val="11"/>
        <color indexed="8"/>
        <rFont val="Calibri"/>
        <family val="2"/>
      </rPr>
      <t>23</t>
    </r>
    <r>
      <rPr>
        <sz val="11"/>
        <color theme="1"/>
        <rFont val="Calibri"/>
        <family val="2"/>
      </rPr>
      <t xml:space="preserve"> - Maine
</t>
    </r>
    <r>
      <rPr>
        <b/>
        <sz val="11"/>
        <color indexed="8"/>
        <rFont val="Calibri"/>
        <family val="2"/>
      </rPr>
      <t>24</t>
    </r>
    <r>
      <rPr>
        <sz val="11"/>
        <color theme="1"/>
        <rFont val="Calibri"/>
        <family val="2"/>
      </rPr>
      <t xml:space="preserve"> - Maryland
</t>
    </r>
    <r>
      <rPr>
        <b/>
        <sz val="11"/>
        <color indexed="8"/>
        <rFont val="Calibri"/>
        <family val="2"/>
      </rPr>
      <t>25</t>
    </r>
    <r>
      <rPr>
        <sz val="11"/>
        <color theme="1"/>
        <rFont val="Calibri"/>
        <family val="2"/>
      </rPr>
      <t xml:space="preserve"> - Massachusetts
</t>
    </r>
    <r>
      <rPr>
        <b/>
        <sz val="11"/>
        <color indexed="8"/>
        <rFont val="Calibri"/>
        <family val="2"/>
      </rPr>
      <t>26</t>
    </r>
    <r>
      <rPr>
        <sz val="11"/>
        <color theme="1"/>
        <rFont val="Calibri"/>
        <family val="2"/>
      </rPr>
      <t xml:space="preserve"> - Michigan
</t>
    </r>
    <r>
      <rPr>
        <b/>
        <sz val="11"/>
        <color indexed="8"/>
        <rFont val="Calibri"/>
        <family val="2"/>
      </rPr>
      <t>27</t>
    </r>
    <r>
      <rPr>
        <sz val="11"/>
        <color theme="1"/>
        <rFont val="Calibri"/>
        <family val="2"/>
      </rPr>
      <t xml:space="preserve"> - Minnesota
</t>
    </r>
    <r>
      <rPr>
        <b/>
        <sz val="11"/>
        <color indexed="8"/>
        <rFont val="Calibri"/>
        <family val="2"/>
      </rPr>
      <t>28</t>
    </r>
    <r>
      <rPr>
        <sz val="11"/>
        <color theme="1"/>
        <rFont val="Calibri"/>
        <family val="2"/>
      </rPr>
      <t xml:space="preserve"> - Mississippi
</t>
    </r>
    <r>
      <rPr>
        <b/>
        <sz val="11"/>
        <color indexed="8"/>
        <rFont val="Calibri"/>
        <family val="2"/>
      </rPr>
      <t>29</t>
    </r>
    <r>
      <rPr>
        <sz val="11"/>
        <color theme="1"/>
        <rFont val="Calibri"/>
        <family val="2"/>
      </rPr>
      <t xml:space="preserve"> - Missouri
</t>
    </r>
    <r>
      <rPr>
        <b/>
        <sz val="11"/>
        <color indexed="8"/>
        <rFont val="Calibri"/>
        <family val="2"/>
      </rPr>
      <t>30</t>
    </r>
    <r>
      <rPr>
        <sz val="11"/>
        <color theme="1"/>
        <rFont val="Calibri"/>
        <family val="2"/>
      </rPr>
      <t xml:space="preserve"> - Montana
</t>
    </r>
    <r>
      <rPr>
        <b/>
        <sz val="11"/>
        <color indexed="8"/>
        <rFont val="Calibri"/>
        <family val="2"/>
      </rPr>
      <t>31</t>
    </r>
    <r>
      <rPr>
        <sz val="11"/>
        <color theme="1"/>
        <rFont val="Calibri"/>
        <family val="2"/>
      </rPr>
      <t xml:space="preserve"> - Nebraska
</t>
    </r>
    <r>
      <rPr>
        <b/>
        <sz val="11"/>
        <color indexed="8"/>
        <rFont val="Calibri"/>
        <family val="2"/>
      </rPr>
      <t>32</t>
    </r>
    <r>
      <rPr>
        <sz val="11"/>
        <color theme="1"/>
        <rFont val="Calibri"/>
        <family val="2"/>
      </rPr>
      <t xml:space="preserve"> - Nevada
</t>
    </r>
    <r>
      <rPr>
        <b/>
        <sz val="11"/>
        <color indexed="8"/>
        <rFont val="Calibri"/>
        <family val="2"/>
      </rPr>
      <t>33</t>
    </r>
    <r>
      <rPr>
        <sz val="11"/>
        <color theme="1"/>
        <rFont val="Calibri"/>
        <family val="2"/>
      </rPr>
      <t xml:space="preserve"> - New Hampshire
</t>
    </r>
    <r>
      <rPr>
        <b/>
        <sz val="11"/>
        <color indexed="8"/>
        <rFont val="Calibri"/>
        <family val="2"/>
      </rPr>
      <t>34</t>
    </r>
    <r>
      <rPr>
        <sz val="11"/>
        <color theme="1"/>
        <rFont val="Calibri"/>
        <family val="2"/>
      </rPr>
      <t xml:space="preserve"> - New Jersey
</t>
    </r>
    <r>
      <rPr>
        <b/>
        <sz val="11"/>
        <color indexed="8"/>
        <rFont val="Calibri"/>
        <family val="2"/>
      </rPr>
      <t>35</t>
    </r>
    <r>
      <rPr>
        <sz val="11"/>
        <color theme="1"/>
        <rFont val="Calibri"/>
        <family val="2"/>
      </rPr>
      <t xml:space="preserve"> - New Mexico
</t>
    </r>
    <r>
      <rPr>
        <b/>
        <sz val="11"/>
        <color indexed="8"/>
        <rFont val="Calibri"/>
        <family val="2"/>
      </rPr>
      <t>36</t>
    </r>
    <r>
      <rPr>
        <sz val="11"/>
        <color theme="1"/>
        <rFont val="Calibri"/>
        <family val="2"/>
      </rPr>
      <t xml:space="preserve"> - New York
</t>
    </r>
    <r>
      <rPr>
        <b/>
        <sz val="11"/>
        <color indexed="8"/>
        <rFont val="Calibri"/>
        <family val="2"/>
      </rPr>
      <t>37</t>
    </r>
    <r>
      <rPr>
        <sz val="11"/>
        <color theme="1"/>
        <rFont val="Calibri"/>
        <family val="2"/>
      </rPr>
      <t xml:space="preserve"> - North Carolina
</t>
    </r>
    <r>
      <rPr>
        <b/>
        <sz val="11"/>
        <color indexed="8"/>
        <rFont val="Calibri"/>
        <family val="2"/>
      </rPr>
      <t>38</t>
    </r>
    <r>
      <rPr>
        <sz val="11"/>
        <color theme="1"/>
        <rFont val="Calibri"/>
        <family val="2"/>
      </rPr>
      <t xml:space="preserve"> - North Dakota
</t>
    </r>
    <r>
      <rPr>
        <b/>
        <sz val="11"/>
        <color indexed="8"/>
        <rFont val="Calibri"/>
        <family val="2"/>
      </rPr>
      <t>39</t>
    </r>
    <r>
      <rPr>
        <sz val="11"/>
        <color theme="1"/>
        <rFont val="Calibri"/>
        <family val="2"/>
      </rPr>
      <t xml:space="preserve"> - Ohio
</t>
    </r>
    <r>
      <rPr>
        <b/>
        <sz val="11"/>
        <color indexed="8"/>
        <rFont val="Calibri"/>
        <family val="2"/>
      </rPr>
      <t>40</t>
    </r>
    <r>
      <rPr>
        <sz val="11"/>
        <color theme="1"/>
        <rFont val="Calibri"/>
        <family val="2"/>
      </rPr>
      <t xml:space="preserve"> - Oklahoma
</t>
    </r>
    <r>
      <rPr>
        <b/>
        <sz val="11"/>
        <color indexed="8"/>
        <rFont val="Calibri"/>
        <family val="2"/>
      </rPr>
      <t>41</t>
    </r>
    <r>
      <rPr>
        <sz val="11"/>
        <color theme="1"/>
        <rFont val="Calibri"/>
        <family val="2"/>
      </rPr>
      <t xml:space="preserve"> - Oregon
</t>
    </r>
    <r>
      <rPr>
        <b/>
        <sz val="11"/>
        <color indexed="8"/>
        <rFont val="Calibri"/>
        <family val="2"/>
      </rPr>
      <t>42</t>
    </r>
    <r>
      <rPr>
        <sz val="11"/>
        <color theme="1"/>
        <rFont val="Calibri"/>
        <family val="2"/>
      </rPr>
      <t xml:space="preserve"> - Pennsylvania
</t>
    </r>
    <r>
      <rPr>
        <b/>
        <sz val="11"/>
        <color indexed="8"/>
        <rFont val="Calibri"/>
        <family val="2"/>
      </rPr>
      <t>44</t>
    </r>
    <r>
      <rPr>
        <sz val="11"/>
        <color theme="1"/>
        <rFont val="Calibri"/>
        <family val="2"/>
      </rPr>
      <t xml:space="preserve"> - Rhode Island
</t>
    </r>
    <r>
      <rPr>
        <b/>
        <sz val="11"/>
        <color indexed="8"/>
        <rFont val="Calibri"/>
        <family val="2"/>
      </rPr>
      <t>45</t>
    </r>
    <r>
      <rPr>
        <sz val="11"/>
        <color theme="1"/>
        <rFont val="Calibri"/>
        <family val="2"/>
      </rPr>
      <t xml:space="preserve"> - South Carolina
</t>
    </r>
    <r>
      <rPr>
        <b/>
        <sz val="11"/>
        <color indexed="8"/>
        <rFont val="Calibri"/>
        <family val="2"/>
      </rPr>
      <t>46</t>
    </r>
    <r>
      <rPr>
        <sz val="11"/>
        <color theme="1"/>
        <rFont val="Calibri"/>
        <family val="2"/>
      </rPr>
      <t xml:space="preserve"> - South Dakota
</t>
    </r>
    <r>
      <rPr>
        <b/>
        <sz val="11"/>
        <color indexed="8"/>
        <rFont val="Calibri"/>
        <family val="2"/>
      </rPr>
      <t>47</t>
    </r>
    <r>
      <rPr>
        <sz val="11"/>
        <color theme="1"/>
        <rFont val="Calibri"/>
        <family val="2"/>
      </rPr>
      <t xml:space="preserve"> - Tennessee
</t>
    </r>
    <r>
      <rPr>
        <b/>
        <sz val="11"/>
        <color indexed="8"/>
        <rFont val="Calibri"/>
        <family val="2"/>
      </rPr>
      <t>48</t>
    </r>
    <r>
      <rPr>
        <sz val="11"/>
        <color theme="1"/>
        <rFont val="Calibri"/>
        <family val="2"/>
      </rPr>
      <t xml:space="preserve"> - Texas
</t>
    </r>
    <r>
      <rPr>
        <b/>
        <sz val="11"/>
        <color indexed="8"/>
        <rFont val="Calibri"/>
        <family val="2"/>
      </rPr>
      <t>49</t>
    </r>
    <r>
      <rPr>
        <sz val="11"/>
        <color theme="1"/>
        <rFont val="Calibri"/>
        <family val="2"/>
      </rPr>
      <t xml:space="preserve"> - Utah
</t>
    </r>
    <r>
      <rPr>
        <b/>
        <sz val="11"/>
        <color indexed="8"/>
        <rFont val="Calibri"/>
        <family val="2"/>
      </rPr>
      <t>50</t>
    </r>
    <r>
      <rPr>
        <sz val="11"/>
        <color theme="1"/>
        <rFont val="Calibri"/>
        <family val="2"/>
      </rPr>
      <t xml:space="preserve"> - Vermont
</t>
    </r>
    <r>
      <rPr>
        <b/>
        <sz val="11"/>
        <color indexed="8"/>
        <rFont val="Calibri"/>
        <family val="2"/>
      </rPr>
      <t>51</t>
    </r>
    <r>
      <rPr>
        <sz val="11"/>
        <color theme="1"/>
        <rFont val="Calibri"/>
        <family val="2"/>
      </rPr>
      <t xml:space="preserve"> - Virginia
</t>
    </r>
    <r>
      <rPr>
        <b/>
        <sz val="11"/>
        <color indexed="8"/>
        <rFont val="Calibri"/>
        <family val="2"/>
      </rPr>
      <t>53</t>
    </r>
    <r>
      <rPr>
        <sz val="11"/>
        <color theme="1"/>
        <rFont val="Calibri"/>
        <family val="2"/>
      </rPr>
      <t xml:space="preserve"> - Washington
</t>
    </r>
    <r>
      <rPr>
        <b/>
        <sz val="11"/>
        <color indexed="8"/>
        <rFont val="Calibri"/>
        <family val="2"/>
      </rPr>
      <t>54</t>
    </r>
    <r>
      <rPr>
        <sz val="11"/>
        <color theme="1"/>
        <rFont val="Calibri"/>
        <family val="2"/>
      </rPr>
      <t xml:space="preserve"> - West Virginia
</t>
    </r>
    <r>
      <rPr>
        <b/>
        <sz val="11"/>
        <color indexed="8"/>
        <rFont val="Calibri"/>
        <family val="2"/>
      </rPr>
      <t>55</t>
    </r>
    <r>
      <rPr>
        <sz val="11"/>
        <color theme="1"/>
        <rFont val="Calibri"/>
        <family val="2"/>
      </rPr>
      <t xml:space="preserve"> - Wisconsin
</t>
    </r>
    <r>
      <rPr>
        <b/>
        <sz val="11"/>
        <color indexed="8"/>
        <rFont val="Calibri"/>
        <family val="2"/>
      </rPr>
      <t>56</t>
    </r>
    <r>
      <rPr>
        <sz val="11"/>
        <color theme="1"/>
        <rFont val="Calibri"/>
        <family val="2"/>
      </rPr>
      <t xml:space="preserve"> - Wyoming
</t>
    </r>
    <r>
      <rPr>
        <b/>
        <sz val="11"/>
        <color indexed="8"/>
        <rFont val="Calibri"/>
        <family val="2"/>
      </rPr>
      <t>60</t>
    </r>
    <r>
      <rPr>
        <sz val="11"/>
        <color theme="1"/>
        <rFont val="Calibri"/>
        <family val="2"/>
      </rPr>
      <t xml:space="preserve"> - American Samoa
</t>
    </r>
    <r>
      <rPr>
        <b/>
        <sz val="11"/>
        <color indexed="8"/>
        <rFont val="Calibri"/>
        <family val="2"/>
      </rPr>
      <t>64</t>
    </r>
    <r>
      <rPr>
        <sz val="11"/>
        <color theme="1"/>
        <rFont val="Calibri"/>
        <family val="2"/>
      </rPr>
      <t xml:space="preserve"> - Federated States of Micronesia
</t>
    </r>
    <r>
      <rPr>
        <b/>
        <sz val="11"/>
        <color indexed="8"/>
        <rFont val="Calibri"/>
        <family val="2"/>
      </rPr>
      <t>66</t>
    </r>
    <r>
      <rPr>
        <sz val="11"/>
        <color theme="1"/>
        <rFont val="Calibri"/>
        <family val="2"/>
      </rPr>
      <t xml:space="preserve"> - Guam
</t>
    </r>
    <r>
      <rPr>
        <b/>
        <sz val="11"/>
        <color indexed="8"/>
        <rFont val="Calibri"/>
        <family val="2"/>
      </rPr>
      <t>68</t>
    </r>
    <r>
      <rPr>
        <sz val="11"/>
        <color theme="1"/>
        <rFont val="Calibri"/>
        <family val="2"/>
      </rPr>
      <t xml:space="preserve"> - Marshall Islands
</t>
    </r>
    <r>
      <rPr>
        <b/>
        <sz val="11"/>
        <color indexed="8"/>
        <rFont val="Calibri"/>
        <family val="2"/>
      </rPr>
      <t>69</t>
    </r>
    <r>
      <rPr>
        <sz val="11"/>
        <color theme="1"/>
        <rFont val="Calibri"/>
        <family val="2"/>
      </rPr>
      <t xml:space="preserve"> - Northern Mariana Islands
</t>
    </r>
    <r>
      <rPr>
        <b/>
        <sz val="11"/>
        <color indexed="8"/>
        <rFont val="Calibri"/>
        <family val="2"/>
      </rPr>
      <t>70</t>
    </r>
    <r>
      <rPr>
        <sz val="11"/>
        <color theme="1"/>
        <rFont val="Calibri"/>
        <family val="2"/>
      </rPr>
      <t xml:space="preserve"> - Palau 
</t>
    </r>
    <r>
      <rPr>
        <b/>
        <sz val="11"/>
        <color indexed="8"/>
        <rFont val="Calibri"/>
        <family val="2"/>
      </rPr>
      <t>72</t>
    </r>
    <r>
      <rPr>
        <sz val="11"/>
        <color theme="1"/>
        <rFont val="Calibri"/>
        <family val="2"/>
      </rPr>
      <t xml:space="preserve"> - Puerto Rico
</t>
    </r>
    <r>
      <rPr>
        <b/>
        <sz val="11"/>
        <color indexed="8"/>
        <rFont val="Calibri"/>
        <family val="2"/>
      </rPr>
      <t>78</t>
    </r>
    <r>
      <rPr>
        <sz val="11"/>
        <color theme="1"/>
        <rFont val="Calibri"/>
        <family val="2"/>
      </rPr>
      <t xml:space="preserve"> - Virgin Islands of the U.S.
</t>
    </r>
  </si>
  <si>
    <r>
      <t>01</t>
    </r>
    <r>
      <rPr>
        <sz val="11"/>
        <color theme="1"/>
        <rFont val="Calibri"/>
        <family val="2"/>
      </rPr>
      <t xml:space="preserve"> - Collected as an hourly wage amount
</t>
    </r>
    <r>
      <rPr>
        <b/>
        <sz val="11"/>
        <color indexed="8"/>
        <rFont val="Calibri"/>
        <family val="2"/>
      </rPr>
      <t>02</t>
    </r>
    <r>
      <rPr>
        <sz val="11"/>
        <color theme="1"/>
        <rFont val="Calibri"/>
        <family val="2"/>
      </rPr>
      <t xml:space="preserve"> - Collected as salary and converted to an hourly wage amount
</t>
    </r>
    <r>
      <rPr>
        <b/>
        <sz val="11"/>
        <color indexed="8"/>
        <rFont val="Calibri"/>
        <family val="2"/>
      </rPr>
      <t>03</t>
    </r>
    <r>
      <rPr>
        <sz val="11"/>
        <color theme="1"/>
        <rFont val="Calibri"/>
        <family val="2"/>
      </rPr>
      <t xml:space="preserve"> - Collected in both methods but method not tracked on an individual record
</t>
    </r>
    <r>
      <rPr>
        <b/>
        <sz val="11"/>
        <color indexed="8"/>
        <rFont val="Calibri"/>
        <family val="2"/>
      </rPr>
      <t>99</t>
    </r>
    <r>
      <rPr>
        <sz val="11"/>
        <color theme="1"/>
        <rFont val="Calibri"/>
        <family val="2"/>
      </rPr>
      <t xml:space="preserve"> - Wage data not present
</t>
    </r>
  </si>
  <si>
    <r>
      <t>01</t>
    </r>
    <r>
      <rPr>
        <sz val="11"/>
        <color theme="1"/>
        <rFont val="Calibri"/>
        <family val="2"/>
      </rPr>
      <t xml:space="preserve"> - Verified
</t>
    </r>
    <r>
      <rPr>
        <b/>
        <sz val="11"/>
        <color indexed="8"/>
        <rFont val="Calibri"/>
        <family val="2"/>
      </rPr>
      <t>02</t>
    </r>
    <r>
      <rPr>
        <sz val="11"/>
        <color theme="1"/>
        <rFont val="Calibri"/>
        <family val="2"/>
      </rPr>
      <t xml:space="preserve"> - Not verified
</t>
    </r>
    <r>
      <rPr>
        <b/>
        <sz val="11"/>
        <color indexed="8"/>
        <rFont val="Calibri"/>
        <family val="2"/>
      </rPr>
      <t>03</t>
    </r>
    <r>
      <rPr>
        <sz val="11"/>
        <color theme="1"/>
        <rFont val="Calibri"/>
        <family val="2"/>
      </rPr>
      <t xml:space="preserve"> - Wage data not present
</t>
    </r>
  </si>
  <si>
    <t>Element Name</t>
  </si>
  <si>
    <t>Definition</t>
  </si>
  <si>
    <t>Option Set</t>
  </si>
  <si>
    <t>Use Case</t>
  </si>
  <si>
    <t>Status</t>
  </si>
  <si>
    <t>Format</t>
  </si>
  <si>
    <t>Change Notes</t>
  </si>
  <si>
    <t>Usage Notes</t>
  </si>
  <si>
    <t>Global ID</t>
  </si>
  <si>
    <t>Alternate Name</t>
  </si>
  <si>
    <t>Technical Name</t>
  </si>
  <si>
    <r>
      <t>Mailing</t>
    </r>
    <r>
      <rPr>
        <sz val="11"/>
        <color theme="1"/>
        <rFont val="Calibri"/>
        <family val="2"/>
      </rPr>
      <t xml:space="preserve"> - Mailing
</t>
    </r>
    <r>
      <rPr>
        <b/>
        <sz val="11"/>
        <color indexed="8"/>
        <rFont val="Calibri"/>
        <family val="2"/>
      </rPr>
      <t>Physical</t>
    </r>
    <r>
      <rPr>
        <sz val="11"/>
        <color theme="1"/>
        <rFont val="Calibri"/>
        <family val="2"/>
      </rPr>
      <t xml:space="preserve"> - Physical
</t>
    </r>
    <r>
      <rPr>
        <b/>
        <sz val="11"/>
        <color indexed="8"/>
        <rFont val="Calibri"/>
        <family val="2"/>
      </rPr>
      <t>Shipping</t>
    </r>
    <r>
      <rPr>
        <sz val="11"/>
        <color theme="1"/>
        <rFont val="Calibri"/>
        <family val="2"/>
      </rPr>
      <t xml:space="preserve"> - Shipping
</t>
    </r>
    <r>
      <rPr>
        <b/>
        <sz val="11"/>
        <color indexed="8"/>
        <rFont val="Calibri"/>
        <family val="2"/>
      </rPr>
      <t>OnCampus</t>
    </r>
    <r>
      <rPr>
        <sz val="11"/>
        <color theme="1"/>
        <rFont val="Calibri"/>
        <family val="2"/>
      </rPr>
      <t xml:space="preserve"> - On campus
</t>
    </r>
    <r>
      <rPr>
        <b/>
        <sz val="11"/>
        <color indexed="8"/>
        <rFont val="Calibri"/>
        <family val="2"/>
      </rPr>
      <t>OffCampus</t>
    </r>
    <r>
      <rPr>
        <sz val="11"/>
        <color theme="1"/>
        <rFont val="Calibri"/>
        <family val="2"/>
      </rPr>
      <t xml:space="preserve"> - Off-campus, temporary
</t>
    </r>
    <r>
      <rPr>
        <b/>
        <sz val="11"/>
        <color indexed="8"/>
        <rFont val="Calibri"/>
        <family val="2"/>
      </rPr>
      <t>PermanentStudent</t>
    </r>
    <r>
      <rPr>
        <sz val="11"/>
        <color theme="1"/>
        <rFont val="Calibri"/>
        <family val="2"/>
      </rPr>
      <t xml:space="preserve"> - Permanent, student
</t>
    </r>
    <r>
      <rPr>
        <b/>
        <sz val="11"/>
        <color indexed="8"/>
        <rFont val="Calibri"/>
        <family val="2"/>
      </rPr>
      <t>PermanentAdmission</t>
    </r>
    <r>
      <rPr>
        <sz val="11"/>
        <color theme="1"/>
        <rFont val="Calibri"/>
        <family val="2"/>
      </rPr>
      <t xml:space="preserve"> - Permanent, at time of admission
</t>
    </r>
    <r>
      <rPr>
        <b/>
        <sz val="11"/>
        <color indexed="8"/>
        <rFont val="Calibri"/>
        <family val="2"/>
      </rPr>
      <t>FatherAddress</t>
    </r>
    <r>
      <rPr>
        <sz val="11"/>
        <color theme="1"/>
        <rFont val="Calibri"/>
        <family val="2"/>
      </rPr>
      <t xml:space="preserve"> - Father's address
</t>
    </r>
    <r>
      <rPr>
        <b/>
        <sz val="11"/>
        <color indexed="8"/>
        <rFont val="Calibri"/>
        <family val="2"/>
      </rPr>
      <t>MotherAddress</t>
    </r>
    <r>
      <rPr>
        <sz val="11"/>
        <color theme="1"/>
        <rFont val="Calibri"/>
        <family val="2"/>
      </rPr>
      <t xml:space="preserve"> - Mother's address
</t>
    </r>
    <r>
      <rPr>
        <b/>
        <sz val="11"/>
        <color indexed="8"/>
        <rFont val="Calibri"/>
        <family val="2"/>
      </rPr>
      <t>GuardianAddress</t>
    </r>
    <r>
      <rPr>
        <sz val="11"/>
        <color theme="1"/>
        <rFont val="Calibri"/>
        <family val="2"/>
      </rPr>
      <t xml:space="preserve"> - Guardian's address
</t>
    </r>
  </si>
  <si>
    <t>Address Type for Organization</t>
  </si>
  <si>
    <t>The type of address listed for an organization.</t>
  </si>
  <si>
    <r>
      <t>Mailing</t>
    </r>
    <r>
      <rPr>
        <sz val="11"/>
        <color theme="1"/>
        <rFont val="Calibri"/>
        <family val="2"/>
      </rPr>
      <t xml:space="preserve"> - Mailing
</t>
    </r>
    <r>
      <rPr>
        <b/>
        <sz val="11"/>
        <color indexed="8"/>
        <rFont val="Calibri"/>
        <family val="2"/>
      </rPr>
      <t>Physical</t>
    </r>
    <r>
      <rPr>
        <sz val="11"/>
        <color theme="1"/>
        <rFont val="Calibri"/>
        <family val="2"/>
      </rPr>
      <t xml:space="preserve"> - Physical
</t>
    </r>
    <r>
      <rPr>
        <b/>
        <sz val="11"/>
        <color indexed="8"/>
        <rFont val="Calibri"/>
        <family val="2"/>
      </rPr>
      <t>Shipping</t>
    </r>
    <r>
      <rPr>
        <sz val="11"/>
        <color theme="1"/>
        <rFont val="Calibri"/>
        <family val="2"/>
      </rPr>
      <t xml:space="preserve"> - Shipping
</t>
    </r>
  </si>
  <si>
    <t>AddressTypeForOrganization</t>
  </si>
  <si>
    <t>Domain</t>
  </si>
  <si>
    <t>Entity</t>
  </si>
  <si>
    <t>Use Cases</t>
  </si>
  <si>
    <t>Assessments</t>
  </si>
  <si>
    <t>Assessment Administration</t>
  </si>
  <si>
    <t>Early Learning</t>
  </si>
  <si>
    <t>EL Child</t>
  </si>
  <si>
    <t>EL Organization</t>
  </si>
  <si>
    <t>EL Staff</t>
  </si>
  <si>
    <t>Parent/Guardian</t>
  </si>
  <si>
    <t>Learning Resource</t>
  </si>
  <si>
    <t>Early Learning -&gt; Access to Services</t>
  </si>
  <si>
    <t>Early Learning -&gt; Licensing</t>
  </si>
  <si>
    <t>Early Learning -&gt; Workforce Development</t>
  </si>
  <si>
    <t>URL</t>
  </si>
  <si>
    <t>Early Learning -&gt; EL Organization -&gt; Accreditation</t>
  </si>
  <si>
    <t>Adult Education -&gt; AE Staff -&gt; Contact -&gt; Address (added)
Adult Education -&gt; AE Student -&gt; Contact -&gt; Address (added)
Career and Technical -&gt; CTE Student -&gt; Contact -&gt; Address (added)
Early Learning -&gt; EL Child -&gt; Contact -&gt; Address
Early Learning -&gt; EL Organization -&gt; Address
Early Learning -&gt; EL Staff -&gt; Contact -&gt; Address
Early Learning -&gt; Parent/Guardian -&gt; Contact -&gt; Address
K12 -&gt; Facility
K12 -&gt; K12 School -&gt; Address
K12 -&gt; K12 Staff -&gt; Contact -&gt; Address
K12 -&gt; K12 Student -&gt; Contact -&gt; Address
K12 -&gt; LEA -&gt; Address
K12 -&gt; Parent/Guardian -&gt; Contact -&gt; Address
K12 -&gt; SEA -&gt; Address
Postsecondary -&gt; PS Institution -&gt; Address (added)
Postsecondary -&gt; PS Staff -&gt; Contact -&gt; Address (added)
Postsecondary -&gt; PS Student -&gt; Contact -&gt; Address</t>
  </si>
  <si>
    <t>Association</t>
  </si>
  <si>
    <t>Adult Education -&gt; AE Staff -&gt; Contact -&gt; Address (added)
Adult Education -&gt; AE Student -&gt; Contact -&gt; Address (added)
Career and Technical -&gt; CTE Student -&gt; Contact -&gt; Address (added)
Early Learning -&gt; EL Child -&gt; Contact -&gt; Address
Early Learning -&gt; EL Organization -&gt; Address
Early Learning -&gt; EL Staff -&gt; Contact -&gt; Address
Early Learning -&gt; Parent/Guardian -&gt; Contact -&gt; Address
K12 -&gt; Facility
K12 -&gt; K12 School -&gt; Address
K12 -&gt; K12 Staff -&gt; Contact -&gt; Address
K12 -&gt; K12 Student -&gt; Contact -&gt; Address
K12 -&gt; LEA -&gt; Address
K12 -&gt; Parent/Guardian -&gt; Contact -&gt; Address
K12 -&gt; SEA -&gt; Address
Postsecondary -&gt; PS Institution -&gt; Address (added)
Postsecondary -&gt; PS Staff -&gt; Contact -&gt; Address
Postsecondary -&gt; PS Student -&gt; Contact -&gt; Address</t>
  </si>
  <si>
    <t>Adult Education -&gt; AE Staff -&gt; Contact -&gt; Address (added)
Adult Education -&gt; AE Student -&gt; Contact -&gt; Address (added)
Career and Technical -&gt; CTE Student -&gt; Contact -&gt; Address
Early Learning -&gt; EL Child -&gt; Contact -&gt; Address
Early Learning -&gt; EL Organization -&gt; Address
Early Learning -&gt; EL Staff -&gt; Contact -&gt; Address
Early Learning -&gt; Parent/Guardian -&gt; Contact -&gt; Address
K12 -&gt; Facility
K12 -&gt; K12 School -&gt; Address
K12 -&gt; K12 Staff -&gt; Contact -&gt; Address
K12 -&gt; K12 Student -&gt; Contact -&gt; Address
K12 -&gt; LEA -&gt; Address
K12 -&gt; Parent/Guardian -&gt; Contact -&gt; Address
Postsecondary -&gt; PS Institution -&gt; Address (added)
Postsecondary -&gt; PS Staff -&gt; Contact -&gt; Address
Postsecondary -&gt; PS Student -&gt; Contact -&gt; Address</t>
  </si>
  <si>
    <t>Address Type for Learner or Family</t>
  </si>
  <si>
    <t>The type of address listed for a learner or a parent, guardian, family member or related person.</t>
  </si>
  <si>
    <t>Adult Education -&gt; AE Student -&gt; Contact -&gt; Address (added)
Career and Technical -&gt; CTE Student -&gt; Contact -&gt; Address (added)
Early Learning -&gt; EL Child -&gt; Contact -&gt; Address
Early Learning -&gt; Parent/Guardian -&gt; Contact -&gt; Address (added)
K12 -&gt; K12 Student -&gt; Contact -&gt; Address
K12 -&gt; Parent/Guardian -&gt; Contact -&gt; Address (added)
Postsecondary -&gt; PS Student -&gt; Contact -&gt; Address</t>
  </si>
  <si>
    <t>Name changed from Address Type for Learner. Definition updated.</t>
  </si>
  <si>
    <t>AddressTypeForLearnerOrFamily</t>
  </si>
  <si>
    <t>Early Learning -&gt; EL Organization -&gt; Address
K12 -&gt; Facility
K12 -&gt; K12 School -&gt; Address
K12 -&gt; LEA -&gt; Address
K12 -&gt; SEA -&gt; Address
Postsecondary -&gt; PS Institution -&gt; Address (added)</t>
  </si>
  <si>
    <t>Adult Education -&gt; AE Staff -&gt; Contact -&gt; Address
Early Learning -&gt; EL Staff -&gt; Contact -&gt; Address (added)
K12 -&gt; K12 Staff -&gt; Contact -&gt; Address
Postsecondary -&gt; PS Staff -&gt; Contact -&gt; Address</t>
  </si>
  <si>
    <r>
      <t>01</t>
    </r>
    <r>
      <rPr>
        <sz val="11"/>
        <color theme="1"/>
        <rFont val="Calibri"/>
        <family val="2"/>
      </rPr>
      <t xml:space="preserve"> - Risk management plan
</t>
    </r>
    <r>
      <rPr>
        <b/>
        <sz val="11"/>
        <color indexed="8"/>
        <rFont val="Calibri"/>
        <family val="2"/>
      </rPr>
      <t>02</t>
    </r>
    <r>
      <rPr>
        <sz val="11"/>
        <color theme="1"/>
        <rFont val="Calibri"/>
        <family val="2"/>
      </rPr>
      <t xml:space="preserve"> - Financial records
</t>
    </r>
    <r>
      <rPr>
        <b/>
        <sz val="11"/>
        <color indexed="8"/>
        <rFont val="Calibri"/>
        <family val="2"/>
      </rPr>
      <t>03</t>
    </r>
    <r>
      <rPr>
        <sz val="11"/>
        <color theme="1"/>
        <rFont val="Calibri"/>
        <family val="2"/>
      </rPr>
      <t xml:space="preserve"> - Program administration and plan
</t>
    </r>
    <r>
      <rPr>
        <b/>
        <sz val="11"/>
        <color indexed="8"/>
        <rFont val="Calibri"/>
        <family val="2"/>
      </rPr>
      <t>04</t>
    </r>
    <r>
      <rPr>
        <sz val="11"/>
        <color theme="1"/>
        <rFont val="Calibri"/>
        <family val="2"/>
      </rPr>
      <t xml:space="preserve"> - Marketing strategy
</t>
    </r>
    <r>
      <rPr>
        <b/>
        <sz val="11"/>
        <color indexed="8"/>
        <rFont val="Calibri"/>
        <family val="2"/>
      </rPr>
      <t>05</t>
    </r>
    <r>
      <rPr>
        <sz val="11"/>
        <color theme="1"/>
        <rFont val="Calibri"/>
        <family val="2"/>
      </rPr>
      <t xml:space="preserve"> - Written program policies
</t>
    </r>
    <r>
      <rPr>
        <b/>
        <sz val="11"/>
        <color indexed="8"/>
        <rFont val="Calibri"/>
        <family val="2"/>
      </rPr>
      <t>06</t>
    </r>
    <r>
      <rPr>
        <sz val="11"/>
        <color theme="1"/>
        <rFont val="Calibri"/>
        <family val="2"/>
      </rPr>
      <t xml:space="preserve"> - Program self assessment
</t>
    </r>
    <r>
      <rPr>
        <b/>
        <sz val="11"/>
        <color indexed="8"/>
        <rFont val="Calibri"/>
        <family val="2"/>
      </rPr>
      <t>99</t>
    </r>
    <r>
      <rPr>
        <sz val="11"/>
        <color theme="1"/>
        <rFont val="Calibri"/>
        <family val="2"/>
      </rPr>
      <t xml:space="preserve"> - Other
</t>
    </r>
  </si>
  <si>
    <t>Early Learning -&gt; EL Organization -&gt; Policies</t>
  </si>
  <si>
    <t>Adult Education -&gt; AE Student -&gt; Demographic (added)
Career and Technical -&gt; CTE Student -&gt; Demographic (added)
Early Learning -&gt; EL Child -&gt; Demographic
Early Learning -&gt; EL Staff -&gt; Demographic (added)
K12 -&gt; K12 Staff -&gt; Demographic
K12 -&gt; K12 Student -&gt; Demographic
Postsecondary -&gt; PS Staff -&gt; Demographic (added)
Postsecondary -&gt; PS Student -&gt; Demographic</t>
  </si>
  <si>
    <t>Early Learning -&gt; EL Child -&gt; EL Educational Experiences</t>
  </si>
  <si>
    <t>Early Learning -&gt; EL Staff -&gt; Education</t>
  </si>
  <si>
    <r>
      <t>13371</t>
    </r>
    <r>
      <rPr>
        <sz val="11"/>
        <color theme="1"/>
        <rFont val="Calibri"/>
        <family val="2"/>
      </rPr>
      <t xml:space="preserve"> - Arts
</t>
    </r>
    <r>
      <rPr>
        <b/>
        <sz val="11"/>
        <color indexed="8"/>
        <rFont val="Calibri"/>
        <family val="2"/>
      </rPr>
      <t>73065</t>
    </r>
    <r>
      <rPr>
        <sz val="11"/>
        <color theme="1"/>
        <rFont val="Calibri"/>
        <family val="2"/>
      </rPr>
      <t xml:space="preserve"> - Career and Technical Education
</t>
    </r>
    <r>
      <rPr>
        <b/>
        <sz val="11"/>
        <color indexed="8"/>
        <rFont val="Calibri"/>
        <family val="2"/>
      </rPr>
      <t>13372</t>
    </r>
    <r>
      <rPr>
        <sz val="11"/>
        <color theme="1"/>
        <rFont val="Calibri"/>
        <family val="2"/>
      </rPr>
      <t xml:space="preserve"> - English
</t>
    </r>
    <r>
      <rPr>
        <b/>
        <sz val="11"/>
        <color indexed="8"/>
        <rFont val="Calibri"/>
        <family val="2"/>
      </rPr>
      <t>00256</t>
    </r>
    <r>
      <rPr>
        <sz val="11"/>
        <color theme="1"/>
        <rFont val="Calibri"/>
        <family val="2"/>
      </rPr>
      <t xml:space="preserve"> - English as a second language (ESL)
</t>
    </r>
    <r>
      <rPr>
        <b/>
        <sz val="11"/>
        <color indexed="8"/>
        <rFont val="Calibri"/>
        <family val="2"/>
      </rPr>
      <t>00546</t>
    </r>
    <r>
      <rPr>
        <sz val="11"/>
        <color theme="1"/>
        <rFont val="Calibri"/>
        <family val="2"/>
      </rPr>
      <t xml:space="preserve"> - Foreign Languages
</t>
    </r>
    <r>
      <rPr>
        <b/>
        <sz val="11"/>
        <color indexed="8"/>
        <rFont val="Calibri"/>
        <family val="2"/>
      </rPr>
      <t>73088</t>
    </r>
    <r>
      <rPr>
        <sz val="11"/>
        <color theme="1"/>
        <rFont val="Calibri"/>
        <family val="2"/>
      </rPr>
      <t xml:space="preserve"> - History Government - US
</t>
    </r>
    <r>
      <rPr>
        <b/>
        <sz val="11"/>
        <color indexed="8"/>
        <rFont val="Calibri"/>
        <family val="2"/>
      </rPr>
      <t>73089</t>
    </r>
    <r>
      <rPr>
        <sz val="11"/>
        <color theme="1"/>
        <rFont val="Calibri"/>
        <family val="2"/>
      </rPr>
      <t xml:space="preserve"> - History Government - World
</t>
    </r>
    <r>
      <rPr>
        <b/>
        <sz val="11"/>
        <color indexed="8"/>
        <rFont val="Calibri"/>
        <family val="2"/>
      </rPr>
      <t>00554</t>
    </r>
    <r>
      <rPr>
        <sz val="11"/>
        <color theme="1"/>
        <rFont val="Calibri"/>
        <family val="2"/>
      </rPr>
      <t xml:space="preserve"> - Language arts
</t>
    </r>
    <r>
      <rPr>
        <b/>
        <sz val="11"/>
        <color indexed="8"/>
        <rFont val="Calibri"/>
        <family val="2"/>
      </rPr>
      <t>01166</t>
    </r>
    <r>
      <rPr>
        <sz val="11"/>
        <color theme="1"/>
        <rFont val="Calibri"/>
        <family val="2"/>
      </rPr>
      <t xml:space="preserve"> - Mathematics
</t>
    </r>
    <r>
      <rPr>
        <b/>
        <sz val="11"/>
        <color indexed="8"/>
        <rFont val="Calibri"/>
        <family val="2"/>
      </rPr>
      <t>00560</t>
    </r>
    <r>
      <rPr>
        <sz val="11"/>
        <color theme="1"/>
        <rFont val="Calibri"/>
        <family val="2"/>
      </rPr>
      <t xml:space="preserve"> - Reading
</t>
    </r>
    <r>
      <rPr>
        <b/>
        <sz val="11"/>
        <color indexed="8"/>
        <rFont val="Calibri"/>
        <family val="2"/>
      </rPr>
      <t>13373</t>
    </r>
    <r>
      <rPr>
        <sz val="11"/>
        <color theme="1"/>
        <rFont val="Calibri"/>
        <family val="2"/>
      </rPr>
      <t xml:space="preserve"> - Reading/Language Arts
</t>
    </r>
    <r>
      <rPr>
        <b/>
        <sz val="11"/>
        <color indexed="8"/>
        <rFont val="Calibri"/>
        <family val="2"/>
      </rPr>
      <t>00562</t>
    </r>
    <r>
      <rPr>
        <sz val="11"/>
        <color theme="1"/>
        <rFont val="Calibri"/>
        <family val="2"/>
      </rPr>
      <t xml:space="preserve"> - Science
</t>
    </r>
    <r>
      <rPr>
        <b/>
        <sz val="11"/>
        <color indexed="8"/>
        <rFont val="Calibri"/>
        <family val="2"/>
      </rPr>
      <t>73086</t>
    </r>
    <r>
      <rPr>
        <sz val="11"/>
        <color theme="1"/>
        <rFont val="Calibri"/>
        <family val="2"/>
      </rPr>
      <t xml:space="preserve"> - Science - Life
</t>
    </r>
    <r>
      <rPr>
        <b/>
        <sz val="11"/>
        <color indexed="8"/>
        <rFont val="Calibri"/>
        <family val="2"/>
      </rPr>
      <t>73087</t>
    </r>
    <r>
      <rPr>
        <sz val="11"/>
        <color theme="1"/>
        <rFont val="Calibri"/>
        <family val="2"/>
      </rPr>
      <t xml:space="preserve"> - Science - Physical
</t>
    </r>
    <r>
      <rPr>
        <b/>
        <sz val="11"/>
        <color indexed="8"/>
        <rFont val="Calibri"/>
        <family val="2"/>
      </rPr>
      <t>13374</t>
    </r>
    <r>
      <rPr>
        <sz val="11"/>
        <color theme="1"/>
        <rFont val="Calibri"/>
        <family val="2"/>
      </rPr>
      <t xml:space="preserve"> - Social Sciences (History, Geography, Economics, Civics and Government)
</t>
    </r>
    <r>
      <rPr>
        <b/>
        <sz val="11"/>
        <color indexed="8"/>
        <rFont val="Calibri"/>
        <family val="2"/>
      </rPr>
      <t>02043</t>
    </r>
    <r>
      <rPr>
        <sz val="11"/>
        <color theme="1"/>
        <rFont val="Calibri"/>
        <family val="2"/>
      </rPr>
      <t xml:space="preserve"> - Special education
</t>
    </r>
    <r>
      <rPr>
        <b/>
        <sz val="11"/>
        <color indexed="8"/>
        <rFont val="Calibri"/>
        <family val="2"/>
      </rPr>
      <t>01287</t>
    </r>
    <r>
      <rPr>
        <sz val="11"/>
        <color theme="1"/>
        <rFont val="Calibri"/>
        <family val="2"/>
      </rPr>
      <t xml:space="preserve"> - Writing
</t>
    </r>
    <r>
      <rPr>
        <b/>
        <sz val="11"/>
        <color indexed="8"/>
        <rFont val="Calibri"/>
        <family val="2"/>
      </rPr>
      <t>09999</t>
    </r>
    <r>
      <rPr>
        <sz val="11"/>
        <color theme="1"/>
        <rFont val="Calibri"/>
        <family val="2"/>
      </rPr>
      <t xml:space="preserve"> - Other
</t>
    </r>
  </si>
  <si>
    <t>Assessments -&gt; Assessment
Assessments -&gt; Assessment Form
Assessments -&gt; Assessment Form -&gt; Assessment Form Section
Assessments -&gt; Assessment Item
Assessments -&gt; Assessment Subtest
Early Learning -&gt; Assessments -&gt; Assessment Design
K12 -&gt; Assessments -&gt; Assessment
K12 -&gt; Assessments -&gt; Assessment Form
K12 -&gt; Assessments -&gt; Assessment Form -&gt; Assessment Form Section
K12 -&gt; Assessments -&gt; Assessment Item
K12 -&gt; Assessments -&gt; Assessment Subtest
Postsecondary -&gt; Assessment (added)</t>
  </si>
  <si>
    <t>Assessment Accommodation Category</t>
  </si>
  <si>
    <t>A category of accommodations needed for a given assessment.</t>
  </si>
  <si>
    <t>Assessments -&gt; Assessment Participant Session (added)
Assessments -&gt; Assessment Registration (added)
Early Learning -&gt; Assessments -&gt; Assessment Administration
Early Learning -&gt; Assessments -&gt; Assessment Design
K12 -&gt; Assessments -&gt; Assessment Participant Session (added)
K12 -&gt; Assessments -&gt; Assessment Registration (added)</t>
  </si>
  <si>
    <t>Name change from Assessment Accommodation Type.</t>
  </si>
  <si>
    <t>AssessmentAccommodationCategory</t>
  </si>
  <si>
    <t>Assessments -&gt; Assessment Administration
Early Learning -&gt; Assessments -&gt; Assessment Administration
K12 -&gt; Assessments -&gt; Assessment Administration</t>
  </si>
  <si>
    <t>Assessments -&gt; Assessment Administration
Early Learning -&gt; Assessments -&gt; Assessment Administration
Early Learning -&gt; Assessments -&gt; Assessment Design
K12 -&gt; Assessments -&gt; Assessment Administration</t>
  </si>
  <si>
    <t>Assessments -&gt; Assessment Subtest
Early Learning -&gt; Assessments -&gt; Assessment Design
K12 -&gt; Assessments -&gt; Assessment Subtest
Postsecondary -&gt; Assessment (added)</t>
  </si>
  <si>
    <t>Assessment Early Learning Developmental Domain</t>
  </si>
  <si>
    <t>Assessments -&gt; Assessment
Early Learning -&gt; Assessments -&gt; Assessment Design
Early Learning -&gt; EL Child -&gt; Developmental Assessments
K12 -&gt; Assessments -&gt; Assessment</t>
  </si>
  <si>
    <t>AssessmentEarlyLearningDevelopmentalDomain</t>
  </si>
  <si>
    <t>Assessment Form Accommodation List</t>
  </si>
  <si>
    <t>The human readable list of one or more of the specific accommodations available. If no accommodations are provided, then this list will not be present.</t>
  </si>
  <si>
    <t>Assessments -&gt; Assessment Form
Early Learning -&gt; Assessments -&gt; Assessment Design
K12 -&gt; Assessments -&gt; Assessment Form</t>
  </si>
  <si>
    <t>AssessmentFormAccommodationList</t>
  </si>
  <si>
    <t>Assessments -&gt; Assessment Form
Early Learning -&gt; Assessments -&gt; Assessment Design
K12 -&gt; Assessments -&gt; Assessment Form
Postsecondary -&gt; Assessment (added)</t>
  </si>
  <si>
    <t>Assessment Form Platforms Supported</t>
  </si>
  <si>
    <t>A human readable list of delivery platforms the form will support.</t>
  </si>
  <si>
    <t>Assessments -&gt; Assessment Form
Early Learning -&gt; Assessments -&gt; Assessment Administration
Early Learning -&gt; Assessments -&gt; Assessment Design
K12 -&gt; Assessments -&gt; Assessment Form</t>
  </si>
  <si>
    <t>AssessmentFormPlatformsSupported</t>
  </si>
  <si>
    <t>Integer</t>
  </si>
  <si>
    <t>Assessments -&gt; Assessment
Assessments -&gt; Assessment Administration
Early Learning -&gt; Assessments -&gt; Assessment Design
K12 -&gt; Assessments -&gt; Assessment
Postsecondary -&gt; Assessment (added)</t>
  </si>
  <si>
    <t>Assessments -&gt; Assessment Item
Early Learning -&gt; Assessments -&gt; Assessment Design
K12 -&gt; Assessments -&gt; Assessment Item</t>
  </si>
  <si>
    <t>Assessments -&gt; Assessment Item -&gt; Assessment Item Characteristic
Early Learning -&gt; Assessments -&gt; Assessment Design
K12 -&gt; Assessments -&gt; Assessment Item -&gt; Assessment Item Characteristic</t>
  </si>
  <si>
    <t>Assessment Item Response Aid Set Used</t>
  </si>
  <si>
    <t>Assessments -&gt; Assessment Item -&gt; Assessment Item Response
Early Learning -&gt; Assessments -&gt; Assessment Administration
Early Learning -&gt; Assessments -&gt; Assessment Design
K12 -&gt; Assessments -&gt; Assessment Item -&gt; Assessment Item Response</t>
  </si>
  <si>
    <t>Names changed from Assessment Item Aid Set Used.</t>
  </si>
  <si>
    <t>AssessmentItemResponseAidSetUsed</t>
  </si>
  <si>
    <t>Assessments -&gt; Assessment Item -&gt; Assessment Item Response
Early Learning -&gt; Assessments -&gt; Assessment Design
K12 -&gt; Assessments -&gt; Assessment Item -&gt; Assessment Item Response</t>
  </si>
  <si>
    <t>Assessments -&gt; Assessment Item -&gt; Assessment Item Response
Early Learning -&gt; Assessments -&gt; Assessment Result
K12 -&gt; Assessments -&gt; Assessment Item -&gt; Assessment Item Response</t>
  </si>
  <si>
    <t>Assessments -&gt; Assessment Item -&gt; Assessment Item Response
Early Learning -&gt; Assessments -&gt; Assessment Administration
K12 -&gt; Assessments -&gt; Assessment Item -&gt; Assessment Item Response</t>
  </si>
  <si>
    <t>Assessment Item Response Score Value</t>
  </si>
  <si>
    <t>Name changed from Assessment Item Score Value.</t>
  </si>
  <si>
    <t>AssessmentItemResponseScoreValue</t>
  </si>
  <si>
    <t>Assessment Item Response Status</t>
  </si>
  <si>
    <t>Name changed from Response Status.</t>
  </si>
  <si>
    <t>AssessmentItemResponseStatus</t>
  </si>
  <si>
    <t>Assessment Item Response Value</t>
  </si>
  <si>
    <t>AssessmentItemResponseValue</t>
  </si>
  <si>
    <t>Assessment Item Rubric Identifier</t>
  </si>
  <si>
    <t>Changed name from Assessment Rubric Identifier.</t>
  </si>
  <si>
    <t>AssessmentItemRubricIdentifier</t>
  </si>
  <si>
    <t>Assessment Item Rubric Name</t>
  </si>
  <si>
    <t>Changed name from Assessment Rubric Name.</t>
  </si>
  <si>
    <t>AssessmentItemRubricName</t>
  </si>
  <si>
    <t>The statement of the question or prompt for an Assessment Item to which the student responds.</t>
  </si>
  <si>
    <t>Assessments -&gt; Assessment
Early Learning -&gt; Assessments -&gt; Assessment Design
Early Learning -&gt; EL Child -&gt; Developmental Assessments (added)
K12 -&gt; Assessments -&gt; Assessment</t>
  </si>
  <si>
    <t>Assessments -&gt; Assessment
Early Learning -&gt; Assessments -&gt; Assessment Design
K12 -&gt; Assessments -&gt; Assessment</t>
  </si>
  <si>
    <t>Assessments -&gt; Assessment Participant Session
Early Learning -&gt; Assessments -&gt; Assessment Administration
K12 -&gt; Assessments -&gt; Assessment Participant Session</t>
  </si>
  <si>
    <t>Assessment Participant Session Platform User Agent</t>
  </si>
  <si>
    <t>A list of product tokens (keywords) with optional comments that identifies the client hardware and software with which the assessment was delivered to the student during the assessment session.</t>
  </si>
  <si>
    <t>Alphanumeric - 512 characters maximum</t>
  </si>
  <si>
    <t>Implementation Note: The recommended approach is to store the User-Agent string returned as part of an HTTP header. For example, an assessment session delivery via iPad might have "Mozilla/5.0 (iPad; U; CPU OS 3_2_1 like Mac OS X; en-us) AppleWebKit/531.21.10 (KHTML, like Gecko) Mobile/7B405"</t>
  </si>
  <si>
    <t>AssessmentParticipantSessionPlatformUserAgent</t>
  </si>
  <si>
    <t>Assessments -&gt; Assessment Performance Level
Early Learning -&gt; Assessments -&gt; Assessment Design
Early Learning -&gt; Assessments -&gt; Assessment Result
K12 -&gt; Assessments -&gt; Assessment Performance Level</t>
  </si>
  <si>
    <t>Assessments -&gt; Assessment
Assessments -&gt; Assessment Subtest
Early Learning -&gt; Assessments -&gt; Assessment Design
K12 -&gt; Assessments -&gt; Assessment
K12 -&gt; Assessments -&gt; Assessment Subtest
Postsecondary -&gt; Assessment (added)</t>
  </si>
  <si>
    <t>Assessments -&gt; Assessment Registration
Early Learning -&gt; Assessments -&gt; Assessment Design
K12 -&gt; Assessments -&gt; Assessment Registration</t>
  </si>
  <si>
    <t>Indicates whether or not the assessment is a secure assessment.</t>
  </si>
  <si>
    <t>Assessments -&gt; Assessment Administration
Early Learning -&gt; Assessments -&gt; Assessment Design
K12 -&gt; Assessments -&gt; Assessment Administration</t>
  </si>
  <si>
    <t>Assessments -&gt; Assessment Participant Session
Assessments -&gt; Assessment Session
Early Learning -&gt; Assessments -&gt; Assessment Design
K12 -&gt; Assessments -&gt; Assessment Participant Session
K12 -&gt; Assessments -&gt; Assessment Session</t>
  </si>
  <si>
    <t>Assessments -&gt; Assessment Session
Early Learning -&gt; Assessments -&gt; Assessment Administration
Early Learning -&gt; Assessments -&gt; Assessment Design
K12 -&gt; Assessments -&gt; Assessment Session</t>
  </si>
  <si>
    <t>Assessments -&gt; Assessment Participant Session (added)
Assessments -&gt; Assessment Session (added)
Early Learning -&gt; Assessments -&gt; Assessment Administration
Early Learning -&gt; Assessments -&gt; Assessment Design
K12 -&gt; Assessments -&gt; Assessment Participant Session (added)
K12 -&gt; Assessments -&gt; Assessment Session (added)</t>
  </si>
  <si>
    <t>Assessments -&gt; Assessment Session (added)
Early Learning -&gt; Assessments -&gt; Assessment Administration
Early Learning -&gt; Assessments -&gt; Assessment Design
K12 -&gt; Assessments -&gt; Assessment Session (added)</t>
  </si>
  <si>
    <t>Assessments -&gt; Assessment Session
Early Learning -&gt; Assessments -&gt; Assessment Design
K12 -&gt; Assessments -&gt; Assessment Session</t>
  </si>
  <si>
    <t>Assessment Session Special Circumstance Type</t>
  </si>
  <si>
    <t>An unusual event occurred during the administration of the assessment. This could include fire alarm, student became ill, etc.</t>
  </si>
  <si>
    <t>Assessments -&gt; Assessment Participant Session
Assessments -&gt; Assessment Session
Early Learning -&gt; Assessments -&gt; Assessment Administration
Early Learning -&gt; Assessments -&gt; Assessment Design
K12 -&gt; Assessments -&gt; Assessment Participant Session
K12 -&gt; Assessments -&gt; Assessment Session</t>
  </si>
  <si>
    <t>Changed Name from Assessment Administration Special Circumstance Type. Changed definition.</t>
  </si>
  <si>
    <t>AssessmentSessionSpecialCircumstanceType</t>
  </si>
  <si>
    <t>Early Learning -&gt; EL Organization -&gt; Parental/Family Involvement</t>
  </si>
  <si>
    <t>Assessments -&gt; Assessment Subtest
Early Learning -&gt; Assessments -&gt; Assessment Design
K12 -&gt; Assessments -&gt; Assessment Subtest</t>
  </si>
  <si>
    <t>The formative descriptive feedback that was given to a learner based on a scored/evaluated portion of an assessment as recorded in the Subtest Result entity.</t>
  </si>
  <si>
    <t>Assessments -&gt; Assessment Subtest Result
Early Learning -&gt; Assessments -&gt; Assessment Result
K12 -&gt; Assessments -&gt; Assessment Subtest Result</t>
  </si>
  <si>
    <t>Assessment Subtest Result Pretest Outcome</t>
  </si>
  <si>
    <r>
      <t>GradeLevel</t>
    </r>
    <r>
      <rPr>
        <sz val="11"/>
        <color theme="1"/>
        <rFont val="Calibri"/>
        <family val="2"/>
      </rPr>
      <t xml:space="preserve"> - At or above Grade Level
</t>
    </r>
    <r>
      <rPr>
        <b/>
        <sz val="11"/>
        <color indexed="8"/>
        <rFont val="Calibri"/>
        <family val="2"/>
      </rPr>
      <t>BelowGradeLevel</t>
    </r>
    <r>
      <rPr>
        <sz val="11"/>
        <color theme="1"/>
        <rFont val="Calibri"/>
        <family val="2"/>
      </rPr>
      <t xml:space="preserve"> - Below Grade Level
</t>
    </r>
    <r>
      <rPr>
        <b/>
        <sz val="11"/>
        <color indexed="8"/>
        <rFont val="Calibri"/>
        <family val="2"/>
      </rPr>
      <t>NA</t>
    </r>
    <r>
      <rPr>
        <sz val="11"/>
        <color theme="1"/>
        <rFont val="Calibri"/>
        <family val="2"/>
      </rPr>
      <t xml:space="preserve"> - Not applicable
</t>
    </r>
  </si>
  <si>
    <t>Name changed from Pretest Results.</t>
  </si>
  <si>
    <t>AssessmentSubtestResultPretestOutcome</t>
  </si>
  <si>
    <t>A meaningful raw score, derived score, or statistical expression of the performance of a person on an assessment. The type of result is indicated by the Metric Type element. The results can be expressed as a number, percentile, range, level, etc. The score relates to all scored items or a sub test scoring one aspect of performance on the test. This value may or may not correspond to one or more Performance Levels.</t>
  </si>
  <si>
    <t>Assessments -&gt; Assessment Subtest Result
Early Learning -&gt; Assessments -&gt; Assessment Result
K12 -&gt; Assessments -&gt; Assessment Subtest Result
Postsecondary -&gt; Assessment (added)</t>
  </si>
  <si>
    <t>Assessment Subtest Score Metric Type</t>
  </si>
  <si>
    <t>Assessments -&gt; Assessment
Assessments -&gt; Assessment Subtest
Assessments -&gt; Assessment Subtest Result (added)
Early Learning -&gt; Assessments -&gt; Assessment Design
K12 -&gt; Assessments -&gt; Assessment
K12 -&gt; Assessments -&gt; Assessment Subtest
K12 -&gt; Assessments -&gt; Assessment Subtest Result (added)
Postsecondary -&gt; Assessment (added)</t>
  </si>
  <si>
    <t>Name changed from Assessment Score Metric Type.</t>
  </si>
  <si>
    <t>AssessmentSubtestScoreMetricType</t>
  </si>
  <si>
    <t>Assessments -&gt; Assessment
Early Learning -&gt; Assessments -&gt; Assessment Design
K12 -&gt; Assessments -&gt; Assessment
Postsecondary -&gt; Assessment (added)</t>
  </si>
  <si>
    <r>
      <t>AchievementTest</t>
    </r>
    <r>
      <rPr>
        <sz val="11"/>
        <color theme="1"/>
        <rFont val="Calibri"/>
        <family val="2"/>
      </rPr>
      <t xml:space="preserve"> - Achievement test
</t>
    </r>
    <r>
      <rPr>
        <b/>
        <sz val="11"/>
        <color indexed="8"/>
        <rFont val="Calibri"/>
        <family val="2"/>
      </rPr>
      <t>AdvancedPlacementTest</t>
    </r>
    <r>
      <rPr>
        <sz val="11"/>
        <color theme="1"/>
        <rFont val="Calibri"/>
        <family val="2"/>
      </rPr>
      <t xml:space="preserve"> - Advanced placement test
</t>
    </r>
    <r>
      <rPr>
        <b/>
        <sz val="11"/>
        <color indexed="8"/>
        <rFont val="Calibri"/>
        <family val="2"/>
      </rPr>
      <t>AlternateAssessmentELL</t>
    </r>
    <r>
      <rPr>
        <sz val="11"/>
        <color theme="1"/>
        <rFont val="Calibri"/>
        <family val="2"/>
      </rPr>
      <t xml:space="preserve"> - Alternate assessment/ELL
</t>
    </r>
    <r>
      <rPr>
        <b/>
        <sz val="11"/>
        <color indexed="8"/>
        <rFont val="Calibri"/>
        <family val="2"/>
      </rPr>
      <t>AlternateAssessmentGradeLevelStandards</t>
    </r>
    <r>
      <rPr>
        <sz val="11"/>
        <color theme="1"/>
        <rFont val="Calibri"/>
        <family val="2"/>
      </rPr>
      <t xml:space="preserve"> - Alternate assessment/grade-level standards
</t>
    </r>
    <r>
      <rPr>
        <b/>
        <sz val="11"/>
        <color indexed="8"/>
        <rFont val="Calibri"/>
        <family val="2"/>
      </rPr>
      <t>AlternativeAssessmentModifiedStandards</t>
    </r>
    <r>
      <rPr>
        <sz val="11"/>
        <color theme="1"/>
        <rFont val="Calibri"/>
        <family val="2"/>
      </rPr>
      <t xml:space="preserve"> - Alternative assessment/modified standards
</t>
    </r>
    <r>
      <rPr>
        <b/>
        <sz val="11"/>
        <color indexed="8"/>
        <rFont val="Calibri"/>
        <family val="2"/>
      </rPr>
      <t>AptitudeTest</t>
    </r>
    <r>
      <rPr>
        <sz val="11"/>
        <color theme="1"/>
        <rFont val="Calibri"/>
        <family val="2"/>
      </rPr>
      <t xml:space="preserve"> - Aptitude Test
</t>
    </r>
    <r>
      <rPr>
        <b/>
        <sz val="11"/>
        <color indexed="8"/>
        <rFont val="Calibri"/>
        <family val="2"/>
      </rPr>
      <t>Benchmark</t>
    </r>
    <r>
      <rPr>
        <sz val="11"/>
        <color theme="1"/>
        <rFont val="Calibri"/>
        <family val="2"/>
      </rPr>
      <t xml:space="preserve"> - Benchmark
</t>
    </r>
    <r>
      <rPr>
        <b/>
        <sz val="11"/>
        <color indexed="8"/>
        <rFont val="Calibri"/>
        <family val="2"/>
      </rPr>
      <t>CognitiveAndPerceptualSkills</t>
    </r>
    <r>
      <rPr>
        <sz val="11"/>
        <color theme="1"/>
        <rFont val="Calibri"/>
        <family val="2"/>
      </rPr>
      <t xml:space="preserve"> - Cognitive and perceptual skills test
</t>
    </r>
    <r>
      <rPr>
        <b/>
        <sz val="11"/>
        <color indexed="8"/>
        <rFont val="Calibri"/>
        <family val="2"/>
      </rPr>
      <t>ComputerAdaptiveTest</t>
    </r>
    <r>
      <rPr>
        <sz val="11"/>
        <color theme="1"/>
        <rFont val="Calibri"/>
        <family val="2"/>
      </rPr>
      <t xml:space="preserve"> - Computer Adaptive Test
</t>
    </r>
    <r>
      <rPr>
        <b/>
        <sz val="11"/>
        <color indexed="8"/>
        <rFont val="Calibri"/>
        <family val="2"/>
      </rPr>
      <t>DevelopmentalObservation</t>
    </r>
    <r>
      <rPr>
        <sz val="11"/>
        <color theme="1"/>
        <rFont val="Calibri"/>
        <family val="2"/>
      </rPr>
      <t xml:space="preserve"> - Developmental observation
</t>
    </r>
    <r>
      <rPr>
        <b/>
        <sz val="11"/>
        <color indexed="8"/>
        <rFont val="Calibri"/>
        <family val="2"/>
      </rPr>
      <t>Diagnostic</t>
    </r>
    <r>
      <rPr>
        <sz val="11"/>
        <color theme="1"/>
        <rFont val="Calibri"/>
        <family val="2"/>
      </rPr>
      <t xml:space="preserve"> - Diagnostic
</t>
    </r>
    <r>
      <rPr>
        <b/>
        <sz val="11"/>
        <color indexed="8"/>
        <rFont val="Calibri"/>
        <family val="2"/>
      </rPr>
      <t>DirectAssessment</t>
    </r>
    <r>
      <rPr>
        <sz val="11"/>
        <color theme="1"/>
        <rFont val="Calibri"/>
        <family val="2"/>
      </rPr>
      <t xml:space="preserve"> - Direct Assessment
</t>
    </r>
    <r>
      <rPr>
        <b/>
        <sz val="11"/>
        <color indexed="8"/>
        <rFont val="Calibri"/>
        <family val="2"/>
      </rPr>
      <t>Formative</t>
    </r>
    <r>
      <rPr>
        <sz val="11"/>
        <color theme="1"/>
        <rFont val="Calibri"/>
        <family val="2"/>
      </rPr>
      <t xml:space="preserve"> - Formative
</t>
    </r>
    <r>
      <rPr>
        <b/>
        <sz val="11"/>
        <color indexed="8"/>
        <rFont val="Calibri"/>
        <family val="2"/>
      </rPr>
      <t>GrowthMeasure</t>
    </r>
    <r>
      <rPr>
        <sz val="11"/>
        <color theme="1"/>
        <rFont val="Calibri"/>
        <family val="2"/>
      </rPr>
      <t xml:space="preserve"> - Growth Measure
</t>
    </r>
    <r>
      <rPr>
        <b/>
        <sz val="11"/>
        <color indexed="8"/>
        <rFont val="Calibri"/>
        <family val="2"/>
      </rPr>
      <t>Interim</t>
    </r>
    <r>
      <rPr>
        <sz val="11"/>
        <color theme="1"/>
        <rFont val="Calibri"/>
        <family val="2"/>
      </rPr>
      <t xml:space="preserve"> - Interim
</t>
    </r>
    <r>
      <rPr>
        <b/>
        <sz val="11"/>
        <color indexed="8"/>
        <rFont val="Calibri"/>
        <family val="2"/>
      </rPr>
      <t>KindergartenReadiness</t>
    </r>
    <r>
      <rPr>
        <sz val="11"/>
        <color theme="1"/>
        <rFont val="Calibri"/>
        <family val="2"/>
      </rPr>
      <t xml:space="preserve"> - Kindergarten Readiness
</t>
    </r>
    <r>
      <rPr>
        <b/>
        <sz val="11"/>
        <color indexed="8"/>
        <rFont val="Calibri"/>
        <family val="2"/>
      </rPr>
      <t>LanguageProficiency</t>
    </r>
    <r>
      <rPr>
        <sz val="11"/>
        <color theme="1"/>
        <rFont val="Calibri"/>
        <family val="2"/>
      </rPr>
      <t xml:space="preserve"> - Language proficiency test
</t>
    </r>
    <r>
      <rPr>
        <b/>
        <sz val="11"/>
        <color indexed="8"/>
        <rFont val="Calibri"/>
        <family val="2"/>
      </rPr>
      <t>MentalAbility</t>
    </r>
    <r>
      <rPr>
        <sz val="11"/>
        <color theme="1"/>
        <rFont val="Calibri"/>
        <family val="2"/>
      </rPr>
      <t xml:space="preserve"> - Mental ability (intelligence) test
</t>
    </r>
    <r>
      <rPr>
        <b/>
        <sz val="11"/>
        <color indexed="8"/>
        <rFont val="Calibri"/>
        <family val="2"/>
      </rPr>
      <t>Observation</t>
    </r>
    <r>
      <rPr>
        <sz val="11"/>
        <color theme="1"/>
        <rFont val="Calibri"/>
        <family val="2"/>
      </rPr>
      <t xml:space="preserve"> - Observation
</t>
    </r>
    <r>
      <rPr>
        <b/>
        <sz val="11"/>
        <color indexed="8"/>
        <rFont val="Calibri"/>
        <family val="2"/>
      </rPr>
      <t>ParentReport</t>
    </r>
    <r>
      <rPr>
        <sz val="11"/>
        <color theme="1"/>
        <rFont val="Calibri"/>
        <family val="2"/>
      </rPr>
      <t xml:space="preserve"> - Parent Report
</t>
    </r>
    <r>
      <rPr>
        <b/>
        <sz val="11"/>
        <color indexed="8"/>
        <rFont val="Calibri"/>
        <family val="2"/>
      </rPr>
      <t>PerformanceAssessment</t>
    </r>
    <r>
      <rPr>
        <sz val="11"/>
        <color theme="1"/>
        <rFont val="Calibri"/>
        <family val="2"/>
      </rPr>
      <t xml:space="preserve"> - Performance assessment
</t>
    </r>
    <r>
      <rPr>
        <b/>
        <sz val="11"/>
        <color indexed="8"/>
        <rFont val="Calibri"/>
        <family val="2"/>
      </rPr>
      <t>PortfolioAssessment</t>
    </r>
    <r>
      <rPr>
        <sz val="11"/>
        <color theme="1"/>
        <rFont val="Calibri"/>
        <family val="2"/>
      </rPr>
      <t xml:space="preserve"> - Portfolio assessment
</t>
    </r>
    <r>
      <rPr>
        <b/>
        <sz val="11"/>
        <color indexed="8"/>
        <rFont val="Calibri"/>
        <family val="2"/>
      </rPr>
      <t>PrekindergartenReadiness</t>
    </r>
    <r>
      <rPr>
        <sz val="11"/>
        <color theme="1"/>
        <rFont val="Calibri"/>
        <family val="2"/>
      </rPr>
      <t xml:space="preserve"> - Prekindergarten Readiness
</t>
    </r>
    <r>
      <rPr>
        <b/>
        <sz val="11"/>
        <color indexed="8"/>
        <rFont val="Calibri"/>
        <family val="2"/>
      </rPr>
      <t>ReadingReadiness</t>
    </r>
    <r>
      <rPr>
        <sz val="11"/>
        <color theme="1"/>
        <rFont val="Calibri"/>
        <family val="2"/>
      </rPr>
      <t xml:space="preserve"> - Reading readiness test
</t>
    </r>
    <r>
      <rPr>
        <b/>
        <sz val="11"/>
        <color indexed="8"/>
        <rFont val="Calibri"/>
        <family val="2"/>
      </rPr>
      <t>Screening</t>
    </r>
    <r>
      <rPr>
        <sz val="11"/>
        <color theme="1"/>
        <rFont val="Calibri"/>
        <family val="2"/>
      </rPr>
      <t xml:space="preserve"> - Screening
</t>
    </r>
    <r>
      <rPr>
        <b/>
        <sz val="11"/>
        <color indexed="8"/>
        <rFont val="Calibri"/>
        <family val="2"/>
      </rPr>
      <t>TeacherReport</t>
    </r>
    <r>
      <rPr>
        <sz val="11"/>
        <color theme="1"/>
        <rFont val="Calibri"/>
        <family val="2"/>
      </rPr>
      <t xml:space="preserve"> - Teacher Report
</t>
    </r>
    <r>
      <rPr>
        <b/>
        <sz val="11"/>
        <color indexed="8"/>
        <rFont val="Calibri"/>
        <family val="2"/>
      </rPr>
      <t>Other</t>
    </r>
    <r>
      <rPr>
        <sz val="11"/>
        <color theme="1"/>
        <rFont val="Calibri"/>
        <family val="2"/>
      </rPr>
      <t xml:space="preserve"> - Other
</t>
    </r>
  </si>
  <si>
    <r>
      <t>REGASSWOACC</t>
    </r>
    <r>
      <rPr>
        <sz val="11"/>
        <color theme="1"/>
        <rFont val="Calibri"/>
        <family val="2"/>
      </rPr>
      <t xml:space="preserve"> - Regular assessments based on grade-level achievement standards without accommodations
</t>
    </r>
    <r>
      <rPr>
        <b/>
        <sz val="11"/>
        <color indexed="8"/>
        <rFont val="Calibri"/>
        <family val="2"/>
      </rPr>
      <t>REGASSWACC</t>
    </r>
    <r>
      <rPr>
        <sz val="11"/>
        <color theme="1"/>
        <rFont val="Calibri"/>
        <family val="2"/>
      </rPr>
      <t xml:space="preserve"> - Regular assessments based on grade-level achievement standards with accommodations
</t>
    </r>
    <r>
      <rPr>
        <b/>
        <sz val="11"/>
        <color indexed="8"/>
        <rFont val="Calibri"/>
        <family val="2"/>
      </rPr>
      <t>ALTASSGRADELVL</t>
    </r>
    <r>
      <rPr>
        <sz val="11"/>
        <color theme="1"/>
        <rFont val="Calibri"/>
        <family val="2"/>
      </rPr>
      <t xml:space="preserve"> - Alternate assessments based on grade-level achievement standards
</t>
    </r>
    <r>
      <rPr>
        <b/>
        <sz val="11"/>
        <color indexed="8"/>
        <rFont val="Calibri"/>
        <family val="2"/>
      </rPr>
      <t>ALTASSMODACH</t>
    </r>
    <r>
      <rPr>
        <sz val="11"/>
        <color theme="1"/>
        <rFont val="Calibri"/>
        <family val="2"/>
      </rPr>
      <t xml:space="preserve"> - Alternate assessments based on modified achievement standards
</t>
    </r>
    <r>
      <rPr>
        <b/>
        <sz val="11"/>
        <color indexed="8"/>
        <rFont val="Calibri"/>
        <family val="2"/>
      </rPr>
      <t>ALTASSALTACH</t>
    </r>
    <r>
      <rPr>
        <sz val="11"/>
        <color theme="1"/>
        <rFont val="Calibri"/>
        <family val="2"/>
      </rPr>
      <t xml:space="preserve"> - Alternate assessments based on alternate achievement standards
</t>
    </r>
    <r>
      <rPr>
        <b/>
        <sz val="11"/>
        <color indexed="8"/>
        <rFont val="Calibri"/>
        <family val="2"/>
      </rPr>
      <t>AgeLevelWithoutAccommodations</t>
    </r>
    <r>
      <rPr>
        <sz val="11"/>
        <color theme="1"/>
        <rFont val="Calibri"/>
        <family val="2"/>
      </rPr>
      <t xml:space="preserve"> - Assessment based on age level standards without accommodations
</t>
    </r>
    <r>
      <rPr>
        <b/>
        <sz val="11"/>
        <color indexed="8"/>
        <rFont val="Calibri"/>
        <family val="2"/>
      </rPr>
      <t>AgeLevelWithAccommodations</t>
    </r>
    <r>
      <rPr>
        <sz val="11"/>
        <color theme="1"/>
        <rFont val="Calibri"/>
        <family val="2"/>
      </rPr>
      <t xml:space="preserve"> - Assessment based on age level standards with accommodations
</t>
    </r>
    <r>
      <rPr>
        <b/>
        <sz val="11"/>
        <color indexed="8"/>
        <rFont val="Calibri"/>
        <family val="2"/>
      </rPr>
      <t>BelowAgeLevelWithoutAccommodations</t>
    </r>
    <r>
      <rPr>
        <sz val="11"/>
        <color theme="1"/>
        <rFont val="Calibri"/>
        <family val="2"/>
      </rPr>
      <t xml:space="preserve"> - Assessment based on standards below age level without accommodations
</t>
    </r>
    <r>
      <rPr>
        <b/>
        <sz val="11"/>
        <color indexed="8"/>
        <rFont val="Calibri"/>
        <family val="2"/>
      </rPr>
      <t>BelowAgeLevelWithAccommodations</t>
    </r>
    <r>
      <rPr>
        <sz val="11"/>
        <color theme="1"/>
        <rFont val="Calibri"/>
        <family val="2"/>
      </rPr>
      <t xml:space="preserve"> - Assessment based on standards below age level with accommodations
</t>
    </r>
  </si>
  <si>
    <t>Authentication Identity Provider End Date</t>
  </si>
  <si>
    <t>The date after which the an associated person is no longer allowed to use the specified Authentication Identity Provider to authenticate identity.</t>
  </si>
  <si>
    <t>Adult Education -&gt; Authentication Identity Provider
Career and Technical -&gt; Authentication Identity Provider
Early Learning -&gt; Authentication Identity Provider
K12 -&gt; Authentication Identity Provider
Postsecondary -&gt; Authentication Identity Provider</t>
  </si>
  <si>
    <t>AuthenticationIdentityProviderEndDate</t>
  </si>
  <si>
    <t>Authentication Identity Provider Login Identifier</t>
  </si>
  <si>
    <t>The login identifier for the person for the specified Authentication Identity Provider.</t>
  </si>
  <si>
    <t>AuthenticationIdentityProviderLoginIdentifier</t>
  </si>
  <si>
    <t>Authentication Identity Provider Name</t>
  </si>
  <si>
    <t>The name of a provider that can authenticate the identity of an person.</t>
  </si>
  <si>
    <t>AuthenticationIdentityProviderName</t>
  </si>
  <si>
    <t>Authentication Identity Provider Start Date</t>
  </si>
  <si>
    <t>The date on which the an associated person may begin to use the specified Authentication Identity Provider to authenticate identity.</t>
  </si>
  <si>
    <t>AuthenticationIdentityProviderStartDate</t>
  </si>
  <si>
    <t>Authentication Identity Provider URI</t>
  </si>
  <si>
    <t>The Uniform Resource Identifier (URI) of the Authentication Identity Provider.</t>
  </si>
  <si>
    <t>AuthenticationIdentityProviderURI</t>
  </si>
  <si>
    <t>Authorization Application Name</t>
  </si>
  <si>
    <t>The name of a data system or application which an authenticated person may access.</t>
  </si>
  <si>
    <t>Adult Education -&gt; Authorization Application
Career and Technical -&gt; Authorization Application
Early Learning -&gt; Authorization Application
K12 -&gt; Authorization Application
Postsecondary -&gt; Authorization Application</t>
  </si>
  <si>
    <t>AuthorizationApplicationName</t>
  </si>
  <si>
    <t>Authorization Application Role Name</t>
  </si>
  <si>
    <t>The user role for which the person is allowed.</t>
  </si>
  <si>
    <t>AuthorizationApplicationRoleName</t>
  </si>
  <si>
    <t>Authorization Application URI</t>
  </si>
  <si>
    <t>The Uniform Resource Identifier (URI) of a data system or application which an authenticated person may access.</t>
  </si>
  <si>
    <t>AuthorizationApplicationURI</t>
  </si>
  <si>
    <t>Authorization End Date</t>
  </si>
  <si>
    <t>The date after which the an associated person is no longer allowed to use the application with the specified role.</t>
  </si>
  <si>
    <t>AuthorizationEndDate</t>
  </si>
  <si>
    <t>Authorization Start Date</t>
  </si>
  <si>
    <t>The date on which the an associated person is authorized to start using the application with the specified role.</t>
  </si>
  <si>
    <t>AuthorizationStartDate</t>
  </si>
  <si>
    <t>Adult Education -&gt; AE Student -&gt; Demographic (added)
Career and Technical -&gt; CTE Student -&gt; Demographic (added)
Early Learning -&gt; EL Child -&gt; Demographic
Early Learning -&gt; EL Staff -&gt; Demographic
K12 -&gt; K12 Staff -&gt; Demographic
K12 -&gt; K12 Student -&gt; Demographic
Postsecondary -&gt; PS Staff -&gt; Demographic
Postsecondary -&gt; PS Student -&gt; Demographic</t>
  </si>
  <si>
    <t>Early Learning -&gt; EL Staff -&gt; Professional Development</t>
  </si>
  <si>
    <r>
      <t>01</t>
    </r>
    <r>
      <rPr>
        <sz val="11"/>
        <color theme="1"/>
        <rFont val="Calibri"/>
        <family val="2"/>
      </rPr>
      <t xml:space="preserve"> - Infant/toddler
</t>
    </r>
    <r>
      <rPr>
        <b/>
        <sz val="11"/>
        <color indexed="8"/>
        <rFont val="Calibri"/>
        <family val="2"/>
      </rPr>
      <t>02</t>
    </r>
    <r>
      <rPr>
        <sz val="11"/>
        <color theme="1"/>
        <rFont val="Calibri"/>
        <family val="2"/>
      </rPr>
      <t xml:space="preserve"> - Preschool
</t>
    </r>
    <r>
      <rPr>
        <b/>
        <sz val="11"/>
        <color indexed="8"/>
        <rFont val="Calibri"/>
        <family val="2"/>
      </rPr>
      <t>03</t>
    </r>
    <r>
      <rPr>
        <sz val="11"/>
        <color theme="1"/>
        <rFont val="Calibri"/>
        <family val="2"/>
      </rPr>
      <t xml:space="preserve"> - Family child care home
</t>
    </r>
    <r>
      <rPr>
        <b/>
        <sz val="11"/>
        <color indexed="8"/>
        <rFont val="Calibri"/>
        <family val="2"/>
      </rPr>
      <t>04</t>
    </r>
    <r>
      <rPr>
        <sz val="11"/>
        <color theme="1"/>
        <rFont val="Calibri"/>
        <family val="2"/>
      </rPr>
      <t xml:space="preserve"> - Home visitor
</t>
    </r>
    <r>
      <rPr>
        <b/>
        <sz val="11"/>
        <color indexed="8"/>
        <rFont val="Calibri"/>
        <family val="2"/>
      </rPr>
      <t>05</t>
    </r>
    <r>
      <rPr>
        <sz val="11"/>
        <color theme="1"/>
        <rFont val="Calibri"/>
        <family val="2"/>
      </rPr>
      <t xml:space="preserve"> - Unknown
</t>
    </r>
    <r>
      <rPr>
        <b/>
        <sz val="11"/>
        <color indexed="8"/>
        <rFont val="Calibri"/>
        <family val="2"/>
      </rPr>
      <t>06</t>
    </r>
    <r>
      <rPr>
        <sz val="11"/>
        <color theme="1"/>
        <rFont val="Calibri"/>
        <family val="2"/>
      </rPr>
      <t xml:space="preserve"> - Other
</t>
    </r>
    <r>
      <rPr>
        <b/>
        <sz val="11"/>
        <color indexed="8"/>
        <rFont val="Calibri"/>
        <family val="2"/>
      </rPr>
      <t>99</t>
    </r>
    <r>
      <rPr>
        <sz val="11"/>
        <color theme="1"/>
        <rFont val="Calibri"/>
        <family val="2"/>
      </rPr>
      <t xml:space="preserve"> - No current CDA indicated
</t>
    </r>
  </si>
  <si>
    <t>Early Learning -&gt; EL Staff -&gt; License</t>
  </si>
  <si>
    <t>Early Learning -&gt; EL Child -&gt; Identity -&gt; Identification</t>
  </si>
  <si>
    <t>Career and Technical -&gt; Class Section
Early Learning -&gt; EL Class/Group -&gt; Structure (added)
K12 -&gt; K12 Class/Section -&gt; Directory</t>
  </si>
  <si>
    <t>Class Section Assessment Reporting Method</t>
  </si>
  <si>
    <t>Career and Technical -&gt; Class Section
Early Learning -&gt; Assessments -&gt; Assessment Design
K12 -&gt; K12 Class/Section -&gt; Course</t>
  </si>
  <si>
    <t>Name changed from Assessment Reporting Method.</t>
  </si>
  <si>
    <t>ClassSectionAssessmentReportingMethod</t>
  </si>
  <si>
    <t>Early Learning -&gt; EL Organization -&gt; Licensing</t>
  </si>
  <si>
    <r>
      <t>AF</t>
    </r>
    <r>
      <rPr>
        <sz val="11"/>
        <color theme="1"/>
        <rFont val="Calibri"/>
        <family val="2"/>
      </rPr>
      <t xml:space="preserve"> - AFGHANISTAN
</t>
    </r>
    <r>
      <rPr>
        <b/>
        <sz val="11"/>
        <color indexed="8"/>
        <rFont val="Calibri"/>
        <family val="2"/>
      </rPr>
      <t>AX</t>
    </r>
    <r>
      <rPr>
        <sz val="11"/>
        <color theme="1"/>
        <rFont val="Calibri"/>
        <family val="2"/>
      </rPr>
      <t xml:space="preserve"> - ÅLAND ISLANDS
</t>
    </r>
    <r>
      <rPr>
        <b/>
        <sz val="11"/>
        <color indexed="8"/>
        <rFont val="Calibri"/>
        <family val="2"/>
      </rPr>
      <t>AL</t>
    </r>
    <r>
      <rPr>
        <sz val="11"/>
        <color theme="1"/>
        <rFont val="Calibri"/>
        <family val="2"/>
      </rPr>
      <t xml:space="preserve"> - ALBANIA
</t>
    </r>
    <r>
      <rPr>
        <b/>
        <sz val="11"/>
        <color indexed="8"/>
        <rFont val="Calibri"/>
        <family val="2"/>
      </rPr>
      <t>DZ</t>
    </r>
    <r>
      <rPr>
        <sz val="11"/>
        <color theme="1"/>
        <rFont val="Calibri"/>
        <family val="2"/>
      </rPr>
      <t xml:space="preserve"> - ALGERIA
</t>
    </r>
    <r>
      <rPr>
        <b/>
        <sz val="11"/>
        <color indexed="8"/>
        <rFont val="Calibri"/>
        <family val="2"/>
      </rPr>
      <t>AS</t>
    </r>
    <r>
      <rPr>
        <sz val="11"/>
        <color theme="1"/>
        <rFont val="Calibri"/>
        <family val="2"/>
      </rPr>
      <t xml:space="preserve"> - AMERICAN SAMOA
</t>
    </r>
    <r>
      <rPr>
        <b/>
        <sz val="11"/>
        <color indexed="8"/>
        <rFont val="Calibri"/>
        <family val="2"/>
      </rPr>
      <t>AD</t>
    </r>
    <r>
      <rPr>
        <sz val="11"/>
        <color theme="1"/>
        <rFont val="Calibri"/>
        <family val="2"/>
      </rPr>
      <t xml:space="preserve"> - ANDORRA
</t>
    </r>
    <r>
      <rPr>
        <b/>
        <sz val="11"/>
        <color indexed="8"/>
        <rFont val="Calibri"/>
        <family val="2"/>
      </rPr>
      <t>AO</t>
    </r>
    <r>
      <rPr>
        <sz val="11"/>
        <color theme="1"/>
        <rFont val="Calibri"/>
        <family val="2"/>
      </rPr>
      <t xml:space="preserve"> - ANGOLA
</t>
    </r>
    <r>
      <rPr>
        <b/>
        <sz val="11"/>
        <color indexed="8"/>
        <rFont val="Calibri"/>
        <family val="2"/>
      </rPr>
      <t>AI</t>
    </r>
    <r>
      <rPr>
        <sz val="11"/>
        <color theme="1"/>
        <rFont val="Calibri"/>
        <family val="2"/>
      </rPr>
      <t xml:space="preserve"> - ANGUILLA
</t>
    </r>
    <r>
      <rPr>
        <b/>
        <sz val="11"/>
        <color indexed="8"/>
        <rFont val="Calibri"/>
        <family val="2"/>
      </rPr>
      <t>AQ</t>
    </r>
    <r>
      <rPr>
        <sz val="11"/>
        <color theme="1"/>
        <rFont val="Calibri"/>
        <family val="2"/>
      </rPr>
      <t xml:space="preserve"> - ANTARCTICA
</t>
    </r>
    <r>
      <rPr>
        <b/>
        <sz val="11"/>
        <color indexed="8"/>
        <rFont val="Calibri"/>
        <family val="2"/>
      </rPr>
      <t>AG</t>
    </r>
    <r>
      <rPr>
        <sz val="11"/>
        <color theme="1"/>
        <rFont val="Calibri"/>
        <family val="2"/>
      </rPr>
      <t xml:space="preserve"> - ANTIGUA AND BARBUDA
</t>
    </r>
    <r>
      <rPr>
        <b/>
        <sz val="11"/>
        <color indexed="8"/>
        <rFont val="Calibri"/>
        <family val="2"/>
      </rPr>
      <t>AR</t>
    </r>
    <r>
      <rPr>
        <sz val="11"/>
        <color theme="1"/>
        <rFont val="Calibri"/>
        <family val="2"/>
      </rPr>
      <t xml:space="preserve"> - ARGENTINA
</t>
    </r>
    <r>
      <rPr>
        <b/>
        <sz val="11"/>
        <color indexed="8"/>
        <rFont val="Calibri"/>
        <family val="2"/>
      </rPr>
      <t>AM</t>
    </r>
    <r>
      <rPr>
        <sz val="11"/>
        <color theme="1"/>
        <rFont val="Calibri"/>
        <family val="2"/>
      </rPr>
      <t xml:space="preserve"> - ARMENIA
</t>
    </r>
    <r>
      <rPr>
        <b/>
        <sz val="11"/>
        <color indexed="8"/>
        <rFont val="Calibri"/>
        <family val="2"/>
      </rPr>
      <t>AW</t>
    </r>
    <r>
      <rPr>
        <sz val="11"/>
        <color theme="1"/>
        <rFont val="Calibri"/>
        <family val="2"/>
      </rPr>
      <t xml:space="preserve"> - ARUBA
</t>
    </r>
    <r>
      <rPr>
        <b/>
        <sz val="11"/>
        <color indexed="8"/>
        <rFont val="Calibri"/>
        <family val="2"/>
      </rPr>
      <t>AU</t>
    </r>
    <r>
      <rPr>
        <sz val="11"/>
        <color theme="1"/>
        <rFont val="Calibri"/>
        <family val="2"/>
      </rPr>
      <t xml:space="preserve"> - AUSTRALIA
</t>
    </r>
    <r>
      <rPr>
        <b/>
        <sz val="11"/>
        <color indexed="8"/>
        <rFont val="Calibri"/>
        <family val="2"/>
      </rPr>
      <t>AT</t>
    </r>
    <r>
      <rPr>
        <sz val="11"/>
        <color theme="1"/>
        <rFont val="Calibri"/>
        <family val="2"/>
      </rPr>
      <t xml:space="preserve"> - AUSTRIA
</t>
    </r>
    <r>
      <rPr>
        <b/>
        <sz val="11"/>
        <color indexed="8"/>
        <rFont val="Calibri"/>
        <family val="2"/>
      </rPr>
      <t>AZ</t>
    </r>
    <r>
      <rPr>
        <sz val="11"/>
        <color theme="1"/>
        <rFont val="Calibri"/>
        <family val="2"/>
      </rPr>
      <t xml:space="preserve"> - AZERBAIJAN
</t>
    </r>
    <r>
      <rPr>
        <b/>
        <sz val="11"/>
        <color indexed="8"/>
        <rFont val="Calibri"/>
        <family val="2"/>
      </rPr>
      <t>BS</t>
    </r>
    <r>
      <rPr>
        <sz val="11"/>
        <color theme="1"/>
        <rFont val="Calibri"/>
        <family val="2"/>
      </rPr>
      <t xml:space="preserve"> - BAHAMAS
</t>
    </r>
    <r>
      <rPr>
        <b/>
        <sz val="11"/>
        <color indexed="8"/>
        <rFont val="Calibri"/>
        <family val="2"/>
      </rPr>
      <t>BH</t>
    </r>
    <r>
      <rPr>
        <sz val="11"/>
        <color theme="1"/>
        <rFont val="Calibri"/>
        <family val="2"/>
      </rPr>
      <t xml:space="preserve"> - BAHRAIN
</t>
    </r>
    <r>
      <rPr>
        <b/>
        <sz val="11"/>
        <color indexed="8"/>
        <rFont val="Calibri"/>
        <family val="2"/>
      </rPr>
      <t>BD</t>
    </r>
    <r>
      <rPr>
        <sz val="11"/>
        <color theme="1"/>
        <rFont val="Calibri"/>
        <family val="2"/>
      </rPr>
      <t xml:space="preserve"> - BANGLADESH
</t>
    </r>
    <r>
      <rPr>
        <b/>
        <sz val="11"/>
        <color indexed="8"/>
        <rFont val="Calibri"/>
        <family val="2"/>
      </rPr>
      <t>BB</t>
    </r>
    <r>
      <rPr>
        <sz val="11"/>
        <color theme="1"/>
        <rFont val="Calibri"/>
        <family val="2"/>
      </rPr>
      <t xml:space="preserve"> - BARBADOS
</t>
    </r>
    <r>
      <rPr>
        <b/>
        <sz val="11"/>
        <color indexed="8"/>
        <rFont val="Calibri"/>
        <family val="2"/>
      </rPr>
      <t>BY</t>
    </r>
    <r>
      <rPr>
        <sz val="11"/>
        <color theme="1"/>
        <rFont val="Calibri"/>
        <family val="2"/>
      </rPr>
      <t xml:space="preserve"> - BELARUS
</t>
    </r>
    <r>
      <rPr>
        <b/>
        <sz val="11"/>
        <color indexed="8"/>
        <rFont val="Calibri"/>
        <family val="2"/>
      </rPr>
      <t>BE</t>
    </r>
    <r>
      <rPr>
        <sz val="11"/>
        <color theme="1"/>
        <rFont val="Calibri"/>
        <family val="2"/>
      </rPr>
      <t xml:space="preserve"> - BELGIUM
</t>
    </r>
    <r>
      <rPr>
        <b/>
        <sz val="11"/>
        <color indexed="8"/>
        <rFont val="Calibri"/>
        <family val="2"/>
      </rPr>
      <t>BZ</t>
    </r>
    <r>
      <rPr>
        <sz val="11"/>
        <color theme="1"/>
        <rFont val="Calibri"/>
        <family val="2"/>
      </rPr>
      <t xml:space="preserve"> - BELIZE
</t>
    </r>
    <r>
      <rPr>
        <b/>
        <sz val="11"/>
        <color indexed="8"/>
        <rFont val="Calibri"/>
        <family val="2"/>
      </rPr>
      <t>BJ</t>
    </r>
    <r>
      <rPr>
        <sz val="11"/>
        <color theme="1"/>
        <rFont val="Calibri"/>
        <family val="2"/>
      </rPr>
      <t xml:space="preserve"> - BENIN
</t>
    </r>
    <r>
      <rPr>
        <b/>
        <sz val="11"/>
        <color indexed="8"/>
        <rFont val="Calibri"/>
        <family val="2"/>
      </rPr>
      <t>BM</t>
    </r>
    <r>
      <rPr>
        <sz val="11"/>
        <color theme="1"/>
        <rFont val="Calibri"/>
        <family val="2"/>
      </rPr>
      <t xml:space="preserve"> - BERMUDA
</t>
    </r>
    <r>
      <rPr>
        <b/>
        <sz val="11"/>
        <color indexed="8"/>
        <rFont val="Calibri"/>
        <family val="2"/>
      </rPr>
      <t>BT</t>
    </r>
    <r>
      <rPr>
        <sz val="11"/>
        <color theme="1"/>
        <rFont val="Calibri"/>
        <family val="2"/>
      </rPr>
      <t xml:space="preserve"> - BHUTAN
</t>
    </r>
    <r>
      <rPr>
        <b/>
        <sz val="11"/>
        <color indexed="8"/>
        <rFont val="Calibri"/>
        <family val="2"/>
      </rPr>
      <t>BO</t>
    </r>
    <r>
      <rPr>
        <sz val="11"/>
        <color theme="1"/>
        <rFont val="Calibri"/>
        <family val="2"/>
      </rPr>
      <t xml:space="preserve"> - BOLIVIA, PLURINATIONAL STATE OF
</t>
    </r>
    <r>
      <rPr>
        <b/>
        <sz val="11"/>
        <color indexed="8"/>
        <rFont val="Calibri"/>
        <family val="2"/>
      </rPr>
      <t>BQ</t>
    </r>
    <r>
      <rPr>
        <sz val="11"/>
        <color theme="1"/>
        <rFont val="Calibri"/>
        <family val="2"/>
      </rPr>
      <t xml:space="preserve"> - BONAIRE, SINT EUSTATIUS AND SABA
</t>
    </r>
    <r>
      <rPr>
        <b/>
        <sz val="11"/>
        <color indexed="8"/>
        <rFont val="Calibri"/>
        <family val="2"/>
      </rPr>
      <t>BA</t>
    </r>
    <r>
      <rPr>
        <sz val="11"/>
        <color theme="1"/>
        <rFont val="Calibri"/>
        <family val="2"/>
      </rPr>
      <t xml:space="preserve"> - BOSNIA AND HERZEGOVINA
</t>
    </r>
    <r>
      <rPr>
        <b/>
        <sz val="11"/>
        <color indexed="8"/>
        <rFont val="Calibri"/>
        <family val="2"/>
      </rPr>
      <t>BW</t>
    </r>
    <r>
      <rPr>
        <sz val="11"/>
        <color theme="1"/>
        <rFont val="Calibri"/>
        <family val="2"/>
      </rPr>
      <t xml:space="preserve"> - BOTSWANA
</t>
    </r>
    <r>
      <rPr>
        <b/>
        <sz val="11"/>
        <color indexed="8"/>
        <rFont val="Calibri"/>
        <family val="2"/>
      </rPr>
      <t>BV</t>
    </r>
    <r>
      <rPr>
        <sz val="11"/>
        <color theme="1"/>
        <rFont val="Calibri"/>
        <family val="2"/>
      </rPr>
      <t xml:space="preserve"> - BOUVET ISLAND
</t>
    </r>
    <r>
      <rPr>
        <b/>
        <sz val="11"/>
        <color indexed="8"/>
        <rFont val="Calibri"/>
        <family val="2"/>
      </rPr>
      <t>BR</t>
    </r>
    <r>
      <rPr>
        <sz val="11"/>
        <color theme="1"/>
        <rFont val="Calibri"/>
        <family val="2"/>
      </rPr>
      <t xml:space="preserve"> - BRAZIL
</t>
    </r>
    <r>
      <rPr>
        <b/>
        <sz val="11"/>
        <color indexed="8"/>
        <rFont val="Calibri"/>
        <family val="2"/>
      </rPr>
      <t>IO</t>
    </r>
    <r>
      <rPr>
        <sz val="11"/>
        <color theme="1"/>
        <rFont val="Calibri"/>
        <family val="2"/>
      </rPr>
      <t xml:space="preserve"> - BRITISH INDIAN OCEAN TERRITORY
</t>
    </r>
    <r>
      <rPr>
        <b/>
        <sz val="11"/>
        <color indexed="8"/>
        <rFont val="Calibri"/>
        <family val="2"/>
      </rPr>
      <t>BN</t>
    </r>
    <r>
      <rPr>
        <sz val="11"/>
        <color theme="1"/>
        <rFont val="Calibri"/>
        <family val="2"/>
      </rPr>
      <t xml:space="preserve"> - BRUNEI DARUSSALAM
</t>
    </r>
    <r>
      <rPr>
        <b/>
        <sz val="11"/>
        <color indexed="8"/>
        <rFont val="Calibri"/>
        <family val="2"/>
      </rPr>
      <t>BG</t>
    </r>
    <r>
      <rPr>
        <sz val="11"/>
        <color theme="1"/>
        <rFont val="Calibri"/>
        <family val="2"/>
      </rPr>
      <t xml:space="preserve"> - BULGARIA
</t>
    </r>
    <r>
      <rPr>
        <b/>
        <sz val="11"/>
        <color indexed="8"/>
        <rFont val="Calibri"/>
        <family val="2"/>
      </rPr>
      <t>BF</t>
    </r>
    <r>
      <rPr>
        <sz val="11"/>
        <color theme="1"/>
        <rFont val="Calibri"/>
        <family val="2"/>
      </rPr>
      <t xml:space="preserve"> - BURKINA FASO
</t>
    </r>
    <r>
      <rPr>
        <b/>
        <sz val="11"/>
        <color indexed="8"/>
        <rFont val="Calibri"/>
        <family val="2"/>
      </rPr>
      <t>BI</t>
    </r>
    <r>
      <rPr>
        <sz val="11"/>
        <color theme="1"/>
        <rFont val="Calibri"/>
        <family val="2"/>
      </rPr>
      <t xml:space="preserve"> - BURUNDI
</t>
    </r>
    <r>
      <rPr>
        <b/>
        <sz val="11"/>
        <color indexed="8"/>
        <rFont val="Calibri"/>
        <family val="2"/>
      </rPr>
      <t>KH</t>
    </r>
    <r>
      <rPr>
        <sz val="11"/>
        <color theme="1"/>
        <rFont val="Calibri"/>
        <family val="2"/>
      </rPr>
      <t xml:space="preserve"> - CAMBODIA
</t>
    </r>
    <r>
      <rPr>
        <b/>
        <sz val="11"/>
        <color indexed="8"/>
        <rFont val="Calibri"/>
        <family val="2"/>
      </rPr>
      <t>CM</t>
    </r>
    <r>
      <rPr>
        <sz val="11"/>
        <color theme="1"/>
        <rFont val="Calibri"/>
        <family val="2"/>
      </rPr>
      <t xml:space="preserve"> - CAMEROON
</t>
    </r>
    <r>
      <rPr>
        <b/>
        <sz val="11"/>
        <color indexed="8"/>
        <rFont val="Calibri"/>
        <family val="2"/>
      </rPr>
      <t>CA</t>
    </r>
    <r>
      <rPr>
        <sz val="11"/>
        <color theme="1"/>
        <rFont val="Calibri"/>
        <family val="2"/>
      </rPr>
      <t xml:space="preserve"> - CANADA
</t>
    </r>
    <r>
      <rPr>
        <b/>
        <sz val="11"/>
        <color indexed="8"/>
        <rFont val="Calibri"/>
        <family val="2"/>
      </rPr>
      <t>CV</t>
    </r>
    <r>
      <rPr>
        <sz val="11"/>
        <color theme="1"/>
        <rFont val="Calibri"/>
        <family val="2"/>
      </rPr>
      <t xml:space="preserve"> - CAPE VERDE
</t>
    </r>
    <r>
      <rPr>
        <b/>
        <sz val="11"/>
        <color indexed="8"/>
        <rFont val="Calibri"/>
        <family val="2"/>
      </rPr>
      <t>KY</t>
    </r>
    <r>
      <rPr>
        <sz val="11"/>
        <color theme="1"/>
        <rFont val="Calibri"/>
        <family val="2"/>
      </rPr>
      <t xml:space="preserve"> - CAYMAN ISLANDS
</t>
    </r>
    <r>
      <rPr>
        <b/>
        <sz val="11"/>
        <color indexed="8"/>
        <rFont val="Calibri"/>
        <family val="2"/>
      </rPr>
      <t>CF</t>
    </r>
    <r>
      <rPr>
        <sz val="11"/>
        <color theme="1"/>
        <rFont val="Calibri"/>
        <family val="2"/>
      </rPr>
      <t xml:space="preserve"> - CENTRAL AFRICAN REPUBLIC
</t>
    </r>
    <r>
      <rPr>
        <b/>
        <sz val="11"/>
        <color indexed="8"/>
        <rFont val="Calibri"/>
        <family val="2"/>
      </rPr>
      <t>TD</t>
    </r>
    <r>
      <rPr>
        <sz val="11"/>
        <color theme="1"/>
        <rFont val="Calibri"/>
        <family val="2"/>
      </rPr>
      <t xml:space="preserve"> - CHAD
</t>
    </r>
    <r>
      <rPr>
        <b/>
        <sz val="11"/>
        <color indexed="8"/>
        <rFont val="Calibri"/>
        <family val="2"/>
      </rPr>
      <t>CL</t>
    </r>
    <r>
      <rPr>
        <sz val="11"/>
        <color theme="1"/>
        <rFont val="Calibri"/>
        <family val="2"/>
      </rPr>
      <t xml:space="preserve"> - CHILE
</t>
    </r>
    <r>
      <rPr>
        <b/>
        <sz val="11"/>
        <color indexed="8"/>
        <rFont val="Calibri"/>
        <family val="2"/>
      </rPr>
      <t>CN</t>
    </r>
    <r>
      <rPr>
        <sz val="11"/>
        <color theme="1"/>
        <rFont val="Calibri"/>
        <family val="2"/>
      </rPr>
      <t xml:space="preserve"> - CHINA
</t>
    </r>
    <r>
      <rPr>
        <b/>
        <sz val="11"/>
        <color indexed="8"/>
        <rFont val="Calibri"/>
        <family val="2"/>
      </rPr>
      <t>CX</t>
    </r>
    <r>
      <rPr>
        <sz val="11"/>
        <color theme="1"/>
        <rFont val="Calibri"/>
        <family val="2"/>
      </rPr>
      <t xml:space="preserve"> - CHRISTMAS ISLAND
</t>
    </r>
    <r>
      <rPr>
        <b/>
        <sz val="11"/>
        <color indexed="8"/>
        <rFont val="Calibri"/>
        <family val="2"/>
      </rPr>
      <t>CC</t>
    </r>
    <r>
      <rPr>
        <sz val="11"/>
        <color theme="1"/>
        <rFont val="Calibri"/>
        <family val="2"/>
      </rPr>
      <t xml:space="preserve"> - COCOS (KEELING) ISLANDS
</t>
    </r>
    <r>
      <rPr>
        <b/>
        <sz val="11"/>
        <color indexed="8"/>
        <rFont val="Calibri"/>
        <family val="2"/>
      </rPr>
      <t>CO</t>
    </r>
    <r>
      <rPr>
        <sz val="11"/>
        <color theme="1"/>
        <rFont val="Calibri"/>
        <family val="2"/>
      </rPr>
      <t xml:space="preserve"> - COLOMBIA
</t>
    </r>
    <r>
      <rPr>
        <b/>
        <sz val="11"/>
        <color indexed="8"/>
        <rFont val="Calibri"/>
        <family val="2"/>
      </rPr>
      <t>KM</t>
    </r>
    <r>
      <rPr>
        <sz val="11"/>
        <color theme="1"/>
        <rFont val="Calibri"/>
        <family val="2"/>
      </rPr>
      <t xml:space="preserve"> - COMOROS
</t>
    </r>
    <r>
      <rPr>
        <b/>
        <sz val="11"/>
        <color indexed="8"/>
        <rFont val="Calibri"/>
        <family val="2"/>
      </rPr>
      <t>CG</t>
    </r>
    <r>
      <rPr>
        <sz val="11"/>
        <color theme="1"/>
        <rFont val="Calibri"/>
        <family val="2"/>
      </rPr>
      <t xml:space="preserve"> - CONGO
</t>
    </r>
    <r>
      <rPr>
        <b/>
        <sz val="11"/>
        <color indexed="8"/>
        <rFont val="Calibri"/>
        <family val="2"/>
      </rPr>
      <t>CD</t>
    </r>
    <r>
      <rPr>
        <sz val="11"/>
        <color theme="1"/>
        <rFont val="Calibri"/>
        <family val="2"/>
      </rPr>
      <t xml:space="preserve"> - CONGO, THE DEMOCRATIC REPUBLIC OF THE
</t>
    </r>
    <r>
      <rPr>
        <b/>
        <sz val="11"/>
        <color indexed="8"/>
        <rFont val="Calibri"/>
        <family val="2"/>
      </rPr>
      <t>CK</t>
    </r>
    <r>
      <rPr>
        <sz val="11"/>
        <color theme="1"/>
        <rFont val="Calibri"/>
        <family val="2"/>
      </rPr>
      <t xml:space="preserve"> - COOK ISLANDS
</t>
    </r>
    <r>
      <rPr>
        <b/>
        <sz val="11"/>
        <color indexed="8"/>
        <rFont val="Calibri"/>
        <family val="2"/>
      </rPr>
      <t>CR</t>
    </r>
    <r>
      <rPr>
        <sz val="11"/>
        <color theme="1"/>
        <rFont val="Calibri"/>
        <family val="2"/>
      </rPr>
      <t xml:space="preserve"> - COSTA RICA
</t>
    </r>
    <r>
      <rPr>
        <b/>
        <sz val="11"/>
        <color indexed="8"/>
        <rFont val="Calibri"/>
        <family val="2"/>
      </rPr>
      <t>CI</t>
    </r>
    <r>
      <rPr>
        <sz val="11"/>
        <color theme="1"/>
        <rFont val="Calibri"/>
        <family val="2"/>
      </rPr>
      <t xml:space="preserve"> - CÔTE D'IVOIRE
</t>
    </r>
    <r>
      <rPr>
        <b/>
        <sz val="11"/>
        <color indexed="8"/>
        <rFont val="Calibri"/>
        <family val="2"/>
      </rPr>
      <t>HR</t>
    </r>
    <r>
      <rPr>
        <sz val="11"/>
        <color theme="1"/>
        <rFont val="Calibri"/>
        <family val="2"/>
      </rPr>
      <t xml:space="preserve"> - CROATIA
</t>
    </r>
    <r>
      <rPr>
        <b/>
        <sz val="11"/>
        <color indexed="8"/>
        <rFont val="Calibri"/>
        <family val="2"/>
      </rPr>
      <t>CU</t>
    </r>
    <r>
      <rPr>
        <sz val="11"/>
        <color theme="1"/>
        <rFont val="Calibri"/>
        <family val="2"/>
      </rPr>
      <t xml:space="preserve"> - CUBA
</t>
    </r>
    <r>
      <rPr>
        <b/>
        <sz val="11"/>
        <color indexed="8"/>
        <rFont val="Calibri"/>
        <family val="2"/>
      </rPr>
      <t>CW</t>
    </r>
    <r>
      <rPr>
        <sz val="11"/>
        <color theme="1"/>
        <rFont val="Calibri"/>
        <family val="2"/>
      </rPr>
      <t xml:space="preserve"> - CURAÇAO
</t>
    </r>
    <r>
      <rPr>
        <b/>
        <sz val="11"/>
        <color indexed="8"/>
        <rFont val="Calibri"/>
        <family val="2"/>
      </rPr>
      <t>CY</t>
    </r>
    <r>
      <rPr>
        <sz val="11"/>
        <color theme="1"/>
        <rFont val="Calibri"/>
        <family val="2"/>
      </rPr>
      <t xml:space="preserve"> - CYPRUS
</t>
    </r>
    <r>
      <rPr>
        <b/>
        <sz val="11"/>
        <color indexed="8"/>
        <rFont val="Calibri"/>
        <family val="2"/>
      </rPr>
      <t>CZ</t>
    </r>
    <r>
      <rPr>
        <sz val="11"/>
        <color theme="1"/>
        <rFont val="Calibri"/>
        <family val="2"/>
      </rPr>
      <t xml:space="preserve"> - CZECH REPUBLIC
</t>
    </r>
    <r>
      <rPr>
        <b/>
        <sz val="11"/>
        <color indexed="8"/>
        <rFont val="Calibri"/>
        <family val="2"/>
      </rPr>
      <t>DK</t>
    </r>
    <r>
      <rPr>
        <sz val="11"/>
        <color theme="1"/>
        <rFont val="Calibri"/>
        <family val="2"/>
      </rPr>
      <t xml:space="preserve"> - DENMARK
</t>
    </r>
    <r>
      <rPr>
        <b/>
        <sz val="11"/>
        <color indexed="8"/>
        <rFont val="Calibri"/>
        <family val="2"/>
      </rPr>
      <t>DJ</t>
    </r>
    <r>
      <rPr>
        <sz val="11"/>
        <color theme="1"/>
        <rFont val="Calibri"/>
        <family val="2"/>
      </rPr>
      <t xml:space="preserve"> - DJIBOUTI
</t>
    </r>
    <r>
      <rPr>
        <b/>
        <sz val="11"/>
        <color indexed="8"/>
        <rFont val="Calibri"/>
        <family val="2"/>
      </rPr>
      <t>DM</t>
    </r>
    <r>
      <rPr>
        <sz val="11"/>
        <color theme="1"/>
        <rFont val="Calibri"/>
        <family val="2"/>
      </rPr>
      <t xml:space="preserve"> - DOMINICA
</t>
    </r>
    <r>
      <rPr>
        <b/>
        <sz val="11"/>
        <color indexed="8"/>
        <rFont val="Calibri"/>
        <family val="2"/>
      </rPr>
      <t>DO</t>
    </r>
    <r>
      <rPr>
        <sz val="11"/>
        <color theme="1"/>
        <rFont val="Calibri"/>
        <family val="2"/>
      </rPr>
      <t xml:space="preserve"> - DOMINICAN REPUBLIC
</t>
    </r>
    <r>
      <rPr>
        <b/>
        <sz val="11"/>
        <color indexed="8"/>
        <rFont val="Calibri"/>
        <family val="2"/>
      </rPr>
      <t>EC</t>
    </r>
    <r>
      <rPr>
        <sz val="11"/>
        <color theme="1"/>
        <rFont val="Calibri"/>
        <family val="2"/>
      </rPr>
      <t xml:space="preserve"> - ECUADOR
</t>
    </r>
    <r>
      <rPr>
        <b/>
        <sz val="11"/>
        <color indexed="8"/>
        <rFont val="Calibri"/>
        <family val="2"/>
      </rPr>
      <t>EG</t>
    </r>
    <r>
      <rPr>
        <sz val="11"/>
        <color theme="1"/>
        <rFont val="Calibri"/>
        <family val="2"/>
      </rPr>
      <t xml:space="preserve"> - EGYPT
</t>
    </r>
    <r>
      <rPr>
        <b/>
        <sz val="11"/>
        <color indexed="8"/>
        <rFont val="Calibri"/>
        <family val="2"/>
      </rPr>
      <t>SV</t>
    </r>
    <r>
      <rPr>
        <sz val="11"/>
        <color theme="1"/>
        <rFont val="Calibri"/>
        <family val="2"/>
      </rPr>
      <t xml:space="preserve"> - EL SALVADOR
</t>
    </r>
    <r>
      <rPr>
        <b/>
        <sz val="11"/>
        <color indexed="8"/>
        <rFont val="Calibri"/>
        <family val="2"/>
      </rPr>
      <t>GQ</t>
    </r>
    <r>
      <rPr>
        <sz val="11"/>
        <color theme="1"/>
        <rFont val="Calibri"/>
        <family val="2"/>
      </rPr>
      <t xml:space="preserve"> - EQUATORIAL GUINEA
</t>
    </r>
    <r>
      <rPr>
        <b/>
        <sz val="11"/>
        <color indexed="8"/>
        <rFont val="Calibri"/>
        <family val="2"/>
      </rPr>
      <t>ER</t>
    </r>
    <r>
      <rPr>
        <sz val="11"/>
        <color theme="1"/>
        <rFont val="Calibri"/>
        <family val="2"/>
      </rPr>
      <t xml:space="preserve"> - ERITREA
</t>
    </r>
    <r>
      <rPr>
        <b/>
        <sz val="11"/>
        <color indexed="8"/>
        <rFont val="Calibri"/>
        <family val="2"/>
      </rPr>
      <t>EE</t>
    </r>
    <r>
      <rPr>
        <sz val="11"/>
        <color theme="1"/>
        <rFont val="Calibri"/>
        <family val="2"/>
      </rPr>
      <t xml:space="preserve"> - ESTONIA
</t>
    </r>
    <r>
      <rPr>
        <b/>
        <sz val="11"/>
        <color indexed="8"/>
        <rFont val="Calibri"/>
        <family val="2"/>
      </rPr>
      <t>ET</t>
    </r>
    <r>
      <rPr>
        <sz val="11"/>
        <color theme="1"/>
        <rFont val="Calibri"/>
        <family val="2"/>
      </rPr>
      <t xml:space="preserve"> - ETHIOPIA
</t>
    </r>
    <r>
      <rPr>
        <b/>
        <sz val="11"/>
        <color indexed="8"/>
        <rFont val="Calibri"/>
        <family val="2"/>
      </rPr>
      <t>FK</t>
    </r>
    <r>
      <rPr>
        <sz val="11"/>
        <color theme="1"/>
        <rFont val="Calibri"/>
        <family val="2"/>
      </rPr>
      <t xml:space="preserve"> - FALKLAND ISLANDS (MALVINAS)
</t>
    </r>
    <r>
      <rPr>
        <b/>
        <sz val="11"/>
        <color indexed="8"/>
        <rFont val="Calibri"/>
        <family val="2"/>
      </rPr>
      <t>FO</t>
    </r>
    <r>
      <rPr>
        <sz val="11"/>
        <color theme="1"/>
        <rFont val="Calibri"/>
        <family val="2"/>
      </rPr>
      <t xml:space="preserve"> - FAROE ISLANDS
</t>
    </r>
    <r>
      <rPr>
        <b/>
        <sz val="11"/>
        <color indexed="8"/>
        <rFont val="Calibri"/>
        <family val="2"/>
      </rPr>
      <t>FJ</t>
    </r>
    <r>
      <rPr>
        <sz val="11"/>
        <color theme="1"/>
        <rFont val="Calibri"/>
        <family val="2"/>
      </rPr>
      <t xml:space="preserve"> - FIJI
</t>
    </r>
    <r>
      <rPr>
        <b/>
        <sz val="11"/>
        <color indexed="8"/>
        <rFont val="Calibri"/>
        <family val="2"/>
      </rPr>
      <t>FI</t>
    </r>
    <r>
      <rPr>
        <sz val="11"/>
        <color theme="1"/>
        <rFont val="Calibri"/>
        <family val="2"/>
      </rPr>
      <t xml:space="preserve"> - FINLAND
</t>
    </r>
    <r>
      <rPr>
        <b/>
        <sz val="11"/>
        <color indexed="8"/>
        <rFont val="Calibri"/>
        <family val="2"/>
      </rPr>
      <t>FR</t>
    </r>
    <r>
      <rPr>
        <sz val="11"/>
        <color theme="1"/>
        <rFont val="Calibri"/>
        <family val="2"/>
      </rPr>
      <t xml:space="preserve"> - FRANCE
</t>
    </r>
    <r>
      <rPr>
        <b/>
        <sz val="11"/>
        <color indexed="8"/>
        <rFont val="Calibri"/>
        <family val="2"/>
      </rPr>
      <t>GF</t>
    </r>
    <r>
      <rPr>
        <sz val="11"/>
        <color theme="1"/>
        <rFont val="Calibri"/>
        <family val="2"/>
      </rPr>
      <t xml:space="preserve"> - FRENCH GUIANA
</t>
    </r>
    <r>
      <rPr>
        <b/>
        <sz val="11"/>
        <color indexed="8"/>
        <rFont val="Calibri"/>
        <family val="2"/>
      </rPr>
      <t>PF</t>
    </r>
    <r>
      <rPr>
        <sz val="11"/>
        <color theme="1"/>
        <rFont val="Calibri"/>
        <family val="2"/>
      </rPr>
      <t xml:space="preserve"> - FRENCH POLYNESIA
</t>
    </r>
    <r>
      <rPr>
        <b/>
        <sz val="11"/>
        <color indexed="8"/>
        <rFont val="Calibri"/>
        <family val="2"/>
      </rPr>
      <t>TF</t>
    </r>
    <r>
      <rPr>
        <sz val="11"/>
        <color theme="1"/>
        <rFont val="Calibri"/>
        <family val="2"/>
      </rPr>
      <t xml:space="preserve"> - FRENCH SOUTHERN TERRITORIES
</t>
    </r>
    <r>
      <rPr>
        <b/>
        <sz val="11"/>
        <color indexed="8"/>
        <rFont val="Calibri"/>
        <family val="2"/>
      </rPr>
      <t>GA</t>
    </r>
    <r>
      <rPr>
        <sz val="11"/>
        <color theme="1"/>
        <rFont val="Calibri"/>
        <family val="2"/>
      </rPr>
      <t xml:space="preserve"> - GABON
</t>
    </r>
    <r>
      <rPr>
        <b/>
        <sz val="11"/>
        <color indexed="8"/>
        <rFont val="Calibri"/>
        <family val="2"/>
      </rPr>
      <t>GM</t>
    </r>
    <r>
      <rPr>
        <sz val="11"/>
        <color theme="1"/>
        <rFont val="Calibri"/>
        <family val="2"/>
      </rPr>
      <t xml:space="preserve"> - GAMBIA
</t>
    </r>
    <r>
      <rPr>
        <b/>
        <sz val="11"/>
        <color indexed="8"/>
        <rFont val="Calibri"/>
        <family val="2"/>
      </rPr>
      <t>GE</t>
    </r>
    <r>
      <rPr>
        <sz val="11"/>
        <color theme="1"/>
        <rFont val="Calibri"/>
        <family val="2"/>
      </rPr>
      <t xml:space="preserve"> - GEORGIA
</t>
    </r>
    <r>
      <rPr>
        <b/>
        <sz val="11"/>
        <color indexed="8"/>
        <rFont val="Calibri"/>
        <family val="2"/>
      </rPr>
      <t>DE</t>
    </r>
    <r>
      <rPr>
        <sz val="11"/>
        <color theme="1"/>
        <rFont val="Calibri"/>
        <family val="2"/>
      </rPr>
      <t xml:space="preserve"> - GERMANY
</t>
    </r>
    <r>
      <rPr>
        <b/>
        <sz val="11"/>
        <color indexed="8"/>
        <rFont val="Calibri"/>
        <family val="2"/>
      </rPr>
      <t>GH</t>
    </r>
    <r>
      <rPr>
        <sz val="11"/>
        <color theme="1"/>
        <rFont val="Calibri"/>
        <family val="2"/>
      </rPr>
      <t xml:space="preserve"> - GHANA
</t>
    </r>
    <r>
      <rPr>
        <b/>
        <sz val="11"/>
        <color indexed="8"/>
        <rFont val="Calibri"/>
        <family val="2"/>
      </rPr>
      <t>GI</t>
    </r>
    <r>
      <rPr>
        <sz val="11"/>
        <color theme="1"/>
        <rFont val="Calibri"/>
        <family val="2"/>
      </rPr>
      <t xml:space="preserve"> - GIBRALTAR
</t>
    </r>
    <r>
      <rPr>
        <b/>
        <sz val="11"/>
        <color indexed="8"/>
        <rFont val="Calibri"/>
        <family val="2"/>
      </rPr>
      <t>GR</t>
    </r>
    <r>
      <rPr>
        <sz val="11"/>
        <color theme="1"/>
        <rFont val="Calibri"/>
        <family val="2"/>
      </rPr>
      <t xml:space="preserve"> - GREECE
</t>
    </r>
    <r>
      <rPr>
        <b/>
        <sz val="11"/>
        <color indexed="8"/>
        <rFont val="Calibri"/>
        <family val="2"/>
      </rPr>
      <t>GL</t>
    </r>
    <r>
      <rPr>
        <sz val="11"/>
        <color theme="1"/>
        <rFont val="Calibri"/>
        <family val="2"/>
      </rPr>
      <t xml:space="preserve"> - GREENLAND
</t>
    </r>
    <r>
      <rPr>
        <b/>
        <sz val="11"/>
        <color indexed="8"/>
        <rFont val="Calibri"/>
        <family val="2"/>
      </rPr>
      <t>GD</t>
    </r>
    <r>
      <rPr>
        <sz val="11"/>
        <color theme="1"/>
        <rFont val="Calibri"/>
        <family val="2"/>
      </rPr>
      <t xml:space="preserve"> - GRENADA
</t>
    </r>
    <r>
      <rPr>
        <b/>
        <sz val="11"/>
        <color indexed="8"/>
        <rFont val="Calibri"/>
        <family val="2"/>
      </rPr>
      <t>GP</t>
    </r>
    <r>
      <rPr>
        <sz val="11"/>
        <color theme="1"/>
        <rFont val="Calibri"/>
        <family val="2"/>
      </rPr>
      <t xml:space="preserve"> - GUADELOUPE
</t>
    </r>
    <r>
      <rPr>
        <b/>
        <sz val="11"/>
        <color indexed="8"/>
        <rFont val="Calibri"/>
        <family val="2"/>
      </rPr>
      <t>GU</t>
    </r>
    <r>
      <rPr>
        <sz val="11"/>
        <color theme="1"/>
        <rFont val="Calibri"/>
        <family val="2"/>
      </rPr>
      <t xml:space="preserve"> - GUAM
</t>
    </r>
    <r>
      <rPr>
        <b/>
        <sz val="11"/>
        <color indexed="8"/>
        <rFont val="Calibri"/>
        <family val="2"/>
      </rPr>
      <t>GT</t>
    </r>
    <r>
      <rPr>
        <sz val="11"/>
        <color theme="1"/>
        <rFont val="Calibri"/>
        <family val="2"/>
      </rPr>
      <t xml:space="preserve"> - GUATEMALA
</t>
    </r>
    <r>
      <rPr>
        <b/>
        <sz val="11"/>
        <color indexed="8"/>
        <rFont val="Calibri"/>
        <family val="2"/>
      </rPr>
      <t>GG</t>
    </r>
    <r>
      <rPr>
        <sz val="11"/>
        <color theme="1"/>
        <rFont val="Calibri"/>
        <family val="2"/>
      </rPr>
      <t xml:space="preserve"> - GUERNSEY
</t>
    </r>
    <r>
      <rPr>
        <b/>
        <sz val="11"/>
        <color indexed="8"/>
        <rFont val="Calibri"/>
        <family val="2"/>
      </rPr>
      <t>GN</t>
    </r>
    <r>
      <rPr>
        <sz val="11"/>
        <color theme="1"/>
        <rFont val="Calibri"/>
        <family val="2"/>
      </rPr>
      <t xml:space="preserve"> - GUINEA
</t>
    </r>
    <r>
      <rPr>
        <b/>
        <sz val="11"/>
        <color indexed="8"/>
        <rFont val="Calibri"/>
        <family val="2"/>
      </rPr>
      <t>GW</t>
    </r>
    <r>
      <rPr>
        <sz val="11"/>
        <color theme="1"/>
        <rFont val="Calibri"/>
        <family val="2"/>
      </rPr>
      <t xml:space="preserve"> - GUINEA-BISSAU
</t>
    </r>
    <r>
      <rPr>
        <b/>
        <sz val="11"/>
        <color indexed="8"/>
        <rFont val="Calibri"/>
        <family val="2"/>
      </rPr>
      <t>GY</t>
    </r>
    <r>
      <rPr>
        <sz val="11"/>
        <color theme="1"/>
        <rFont val="Calibri"/>
        <family val="2"/>
      </rPr>
      <t xml:space="preserve"> - GUYANA
</t>
    </r>
    <r>
      <rPr>
        <b/>
        <sz val="11"/>
        <color indexed="8"/>
        <rFont val="Calibri"/>
        <family val="2"/>
      </rPr>
      <t>HT</t>
    </r>
    <r>
      <rPr>
        <sz val="11"/>
        <color theme="1"/>
        <rFont val="Calibri"/>
        <family val="2"/>
      </rPr>
      <t xml:space="preserve"> - HAITI
</t>
    </r>
    <r>
      <rPr>
        <b/>
        <sz val="11"/>
        <color indexed="8"/>
        <rFont val="Calibri"/>
        <family val="2"/>
      </rPr>
      <t>HM</t>
    </r>
    <r>
      <rPr>
        <sz val="11"/>
        <color theme="1"/>
        <rFont val="Calibri"/>
        <family val="2"/>
      </rPr>
      <t xml:space="preserve"> - HEARD ISLAND AND MCDONALD ISLANDS
</t>
    </r>
    <r>
      <rPr>
        <b/>
        <sz val="11"/>
        <color indexed="8"/>
        <rFont val="Calibri"/>
        <family val="2"/>
      </rPr>
      <t>VA</t>
    </r>
    <r>
      <rPr>
        <sz val="11"/>
        <color theme="1"/>
        <rFont val="Calibri"/>
        <family val="2"/>
      </rPr>
      <t xml:space="preserve"> - HOLY SEE (VATICAN CITY STATE)
</t>
    </r>
    <r>
      <rPr>
        <b/>
        <sz val="11"/>
        <color indexed="8"/>
        <rFont val="Calibri"/>
        <family val="2"/>
      </rPr>
      <t>HN</t>
    </r>
    <r>
      <rPr>
        <sz val="11"/>
        <color theme="1"/>
        <rFont val="Calibri"/>
        <family val="2"/>
      </rPr>
      <t xml:space="preserve"> - HONDURAS
</t>
    </r>
    <r>
      <rPr>
        <b/>
        <sz val="11"/>
        <color indexed="8"/>
        <rFont val="Calibri"/>
        <family val="2"/>
      </rPr>
      <t>HK</t>
    </r>
    <r>
      <rPr>
        <sz val="11"/>
        <color theme="1"/>
        <rFont val="Calibri"/>
        <family val="2"/>
      </rPr>
      <t xml:space="preserve"> - HONG KONG
</t>
    </r>
    <r>
      <rPr>
        <b/>
        <sz val="11"/>
        <color indexed="8"/>
        <rFont val="Calibri"/>
        <family val="2"/>
      </rPr>
      <t>HU</t>
    </r>
    <r>
      <rPr>
        <sz val="11"/>
        <color theme="1"/>
        <rFont val="Calibri"/>
        <family val="2"/>
      </rPr>
      <t xml:space="preserve"> - HUNGARY
</t>
    </r>
    <r>
      <rPr>
        <b/>
        <sz val="11"/>
        <color indexed="8"/>
        <rFont val="Calibri"/>
        <family val="2"/>
      </rPr>
      <t>IS</t>
    </r>
    <r>
      <rPr>
        <sz val="11"/>
        <color theme="1"/>
        <rFont val="Calibri"/>
        <family val="2"/>
      </rPr>
      <t xml:space="preserve"> - ICELAND
</t>
    </r>
    <r>
      <rPr>
        <b/>
        <sz val="11"/>
        <color indexed="8"/>
        <rFont val="Calibri"/>
        <family val="2"/>
      </rPr>
      <t>IN</t>
    </r>
    <r>
      <rPr>
        <sz val="11"/>
        <color theme="1"/>
        <rFont val="Calibri"/>
        <family val="2"/>
      </rPr>
      <t xml:space="preserve"> - INDIA
</t>
    </r>
    <r>
      <rPr>
        <b/>
        <sz val="11"/>
        <color indexed="8"/>
        <rFont val="Calibri"/>
        <family val="2"/>
      </rPr>
      <t>ID</t>
    </r>
    <r>
      <rPr>
        <sz val="11"/>
        <color theme="1"/>
        <rFont val="Calibri"/>
        <family val="2"/>
      </rPr>
      <t xml:space="preserve"> - INDONESIA
</t>
    </r>
    <r>
      <rPr>
        <b/>
        <sz val="11"/>
        <color indexed="8"/>
        <rFont val="Calibri"/>
        <family val="2"/>
      </rPr>
      <t>IR</t>
    </r>
    <r>
      <rPr>
        <sz val="11"/>
        <color theme="1"/>
        <rFont val="Calibri"/>
        <family val="2"/>
      </rPr>
      <t xml:space="preserve"> - IRAN, ISLAMIC REPUBLIC OF
</t>
    </r>
    <r>
      <rPr>
        <b/>
        <sz val="11"/>
        <color indexed="8"/>
        <rFont val="Calibri"/>
        <family val="2"/>
      </rPr>
      <t>IQ</t>
    </r>
    <r>
      <rPr>
        <sz val="11"/>
        <color theme="1"/>
        <rFont val="Calibri"/>
        <family val="2"/>
      </rPr>
      <t xml:space="preserve"> - IRAQ
</t>
    </r>
    <r>
      <rPr>
        <b/>
        <sz val="11"/>
        <color indexed="8"/>
        <rFont val="Calibri"/>
        <family val="2"/>
      </rPr>
      <t>IE</t>
    </r>
    <r>
      <rPr>
        <sz val="11"/>
        <color theme="1"/>
        <rFont val="Calibri"/>
        <family val="2"/>
      </rPr>
      <t xml:space="preserve"> - IRELAND
</t>
    </r>
    <r>
      <rPr>
        <b/>
        <sz val="11"/>
        <color indexed="8"/>
        <rFont val="Calibri"/>
        <family val="2"/>
      </rPr>
      <t>IM</t>
    </r>
    <r>
      <rPr>
        <sz val="11"/>
        <color theme="1"/>
        <rFont val="Calibri"/>
        <family val="2"/>
      </rPr>
      <t xml:space="preserve"> - ISLE OF MAN
</t>
    </r>
    <r>
      <rPr>
        <b/>
        <sz val="11"/>
        <color indexed="8"/>
        <rFont val="Calibri"/>
        <family val="2"/>
      </rPr>
      <t>IL</t>
    </r>
    <r>
      <rPr>
        <sz val="11"/>
        <color theme="1"/>
        <rFont val="Calibri"/>
        <family val="2"/>
      </rPr>
      <t xml:space="preserve"> - ISRAEL
</t>
    </r>
    <r>
      <rPr>
        <b/>
        <sz val="11"/>
        <color indexed="8"/>
        <rFont val="Calibri"/>
        <family val="2"/>
      </rPr>
      <t>IT</t>
    </r>
    <r>
      <rPr>
        <sz val="11"/>
        <color theme="1"/>
        <rFont val="Calibri"/>
        <family val="2"/>
      </rPr>
      <t xml:space="preserve"> - ITALY
</t>
    </r>
    <r>
      <rPr>
        <b/>
        <sz val="11"/>
        <color indexed="8"/>
        <rFont val="Calibri"/>
        <family val="2"/>
      </rPr>
      <t>JM</t>
    </r>
    <r>
      <rPr>
        <sz val="11"/>
        <color theme="1"/>
        <rFont val="Calibri"/>
        <family val="2"/>
      </rPr>
      <t xml:space="preserve"> - JAMAICA
</t>
    </r>
    <r>
      <rPr>
        <b/>
        <sz val="11"/>
        <color indexed="8"/>
        <rFont val="Calibri"/>
        <family val="2"/>
      </rPr>
      <t>JP</t>
    </r>
    <r>
      <rPr>
        <sz val="11"/>
        <color theme="1"/>
        <rFont val="Calibri"/>
        <family val="2"/>
      </rPr>
      <t xml:space="preserve"> - JAPAN
</t>
    </r>
    <r>
      <rPr>
        <b/>
        <sz val="11"/>
        <color indexed="8"/>
        <rFont val="Calibri"/>
        <family val="2"/>
      </rPr>
      <t>JE</t>
    </r>
    <r>
      <rPr>
        <sz val="11"/>
        <color theme="1"/>
        <rFont val="Calibri"/>
        <family val="2"/>
      </rPr>
      <t xml:space="preserve"> - JERSEY
</t>
    </r>
    <r>
      <rPr>
        <b/>
        <sz val="11"/>
        <color indexed="8"/>
        <rFont val="Calibri"/>
        <family val="2"/>
      </rPr>
      <t>JO</t>
    </r>
    <r>
      <rPr>
        <sz val="11"/>
        <color theme="1"/>
        <rFont val="Calibri"/>
        <family val="2"/>
      </rPr>
      <t xml:space="preserve"> - JORDAN
</t>
    </r>
    <r>
      <rPr>
        <b/>
        <sz val="11"/>
        <color indexed="8"/>
        <rFont val="Calibri"/>
        <family val="2"/>
      </rPr>
      <t>KZ</t>
    </r>
    <r>
      <rPr>
        <sz val="11"/>
        <color theme="1"/>
        <rFont val="Calibri"/>
        <family val="2"/>
      </rPr>
      <t xml:space="preserve"> - KAZAKHSTAN
</t>
    </r>
    <r>
      <rPr>
        <b/>
        <sz val="11"/>
        <color indexed="8"/>
        <rFont val="Calibri"/>
        <family val="2"/>
      </rPr>
      <t>KE</t>
    </r>
    <r>
      <rPr>
        <sz val="11"/>
        <color theme="1"/>
        <rFont val="Calibri"/>
        <family val="2"/>
      </rPr>
      <t xml:space="preserve"> - KENYA
</t>
    </r>
    <r>
      <rPr>
        <b/>
        <sz val="11"/>
        <color indexed="8"/>
        <rFont val="Calibri"/>
        <family val="2"/>
      </rPr>
      <t>KI</t>
    </r>
    <r>
      <rPr>
        <sz val="11"/>
        <color theme="1"/>
        <rFont val="Calibri"/>
        <family val="2"/>
      </rPr>
      <t xml:space="preserve"> - KIRIBATI
</t>
    </r>
    <r>
      <rPr>
        <b/>
        <sz val="11"/>
        <color indexed="8"/>
        <rFont val="Calibri"/>
        <family val="2"/>
      </rPr>
      <t>KP</t>
    </r>
    <r>
      <rPr>
        <sz val="11"/>
        <color theme="1"/>
        <rFont val="Calibri"/>
        <family val="2"/>
      </rPr>
      <t xml:space="preserve"> - KOREA, DEMOCRATIC PEOPLE'S REPUBLIC OF
</t>
    </r>
    <r>
      <rPr>
        <b/>
        <sz val="11"/>
        <color indexed="8"/>
        <rFont val="Calibri"/>
        <family val="2"/>
      </rPr>
      <t>KR</t>
    </r>
    <r>
      <rPr>
        <sz val="11"/>
        <color theme="1"/>
        <rFont val="Calibri"/>
        <family val="2"/>
      </rPr>
      <t xml:space="preserve"> - KOREA, REPUBLIC OF
</t>
    </r>
    <r>
      <rPr>
        <b/>
        <sz val="11"/>
        <color indexed="8"/>
        <rFont val="Calibri"/>
        <family val="2"/>
      </rPr>
      <t>KW</t>
    </r>
    <r>
      <rPr>
        <sz val="11"/>
        <color theme="1"/>
        <rFont val="Calibri"/>
        <family val="2"/>
      </rPr>
      <t xml:space="preserve"> - KUWAIT
</t>
    </r>
    <r>
      <rPr>
        <b/>
        <sz val="11"/>
        <color indexed="8"/>
        <rFont val="Calibri"/>
        <family val="2"/>
      </rPr>
      <t>KG</t>
    </r>
    <r>
      <rPr>
        <sz val="11"/>
        <color theme="1"/>
        <rFont val="Calibri"/>
        <family val="2"/>
      </rPr>
      <t xml:space="preserve"> - KYRGYZSTAN
</t>
    </r>
    <r>
      <rPr>
        <b/>
        <sz val="11"/>
        <color indexed="8"/>
        <rFont val="Calibri"/>
        <family val="2"/>
      </rPr>
      <t>LA</t>
    </r>
    <r>
      <rPr>
        <sz val="11"/>
        <color theme="1"/>
        <rFont val="Calibri"/>
        <family val="2"/>
      </rPr>
      <t xml:space="preserve"> - LAO PEOPLE'S DEMOCRATIC REPUBLIC
</t>
    </r>
    <r>
      <rPr>
        <b/>
        <sz val="11"/>
        <color indexed="8"/>
        <rFont val="Calibri"/>
        <family val="2"/>
      </rPr>
      <t>LV</t>
    </r>
    <r>
      <rPr>
        <sz val="11"/>
        <color theme="1"/>
        <rFont val="Calibri"/>
        <family val="2"/>
      </rPr>
      <t xml:space="preserve"> - LATVIA
</t>
    </r>
    <r>
      <rPr>
        <b/>
        <sz val="11"/>
        <color indexed="8"/>
        <rFont val="Calibri"/>
        <family val="2"/>
      </rPr>
      <t>LB</t>
    </r>
    <r>
      <rPr>
        <sz val="11"/>
        <color theme="1"/>
        <rFont val="Calibri"/>
        <family val="2"/>
      </rPr>
      <t xml:space="preserve"> - LEBANON
</t>
    </r>
    <r>
      <rPr>
        <b/>
        <sz val="11"/>
        <color indexed="8"/>
        <rFont val="Calibri"/>
        <family val="2"/>
      </rPr>
      <t>LS</t>
    </r>
    <r>
      <rPr>
        <sz val="11"/>
        <color theme="1"/>
        <rFont val="Calibri"/>
        <family val="2"/>
      </rPr>
      <t xml:space="preserve"> - LESOTHO
</t>
    </r>
    <r>
      <rPr>
        <b/>
        <sz val="11"/>
        <color indexed="8"/>
        <rFont val="Calibri"/>
        <family val="2"/>
      </rPr>
      <t>LR</t>
    </r>
    <r>
      <rPr>
        <sz val="11"/>
        <color theme="1"/>
        <rFont val="Calibri"/>
        <family val="2"/>
      </rPr>
      <t xml:space="preserve"> - LIBERIA
</t>
    </r>
    <r>
      <rPr>
        <b/>
        <sz val="11"/>
        <color indexed="8"/>
        <rFont val="Calibri"/>
        <family val="2"/>
      </rPr>
      <t>LY</t>
    </r>
    <r>
      <rPr>
        <sz val="11"/>
        <color theme="1"/>
        <rFont val="Calibri"/>
        <family val="2"/>
      </rPr>
      <t xml:space="preserve"> - LIBYAN ARAB JAMAHIRIYA
</t>
    </r>
    <r>
      <rPr>
        <b/>
        <sz val="11"/>
        <color indexed="8"/>
        <rFont val="Calibri"/>
        <family val="2"/>
      </rPr>
      <t>LI</t>
    </r>
    <r>
      <rPr>
        <sz val="11"/>
        <color theme="1"/>
        <rFont val="Calibri"/>
        <family val="2"/>
      </rPr>
      <t xml:space="preserve"> - LIECHTENSTEIN
</t>
    </r>
    <r>
      <rPr>
        <b/>
        <sz val="11"/>
        <color indexed="8"/>
        <rFont val="Calibri"/>
        <family val="2"/>
      </rPr>
      <t>LT</t>
    </r>
    <r>
      <rPr>
        <sz val="11"/>
        <color theme="1"/>
        <rFont val="Calibri"/>
        <family val="2"/>
      </rPr>
      <t xml:space="preserve"> - LITHUANIA
</t>
    </r>
    <r>
      <rPr>
        <b/>
        <sz val="11"/>
        <color indexed="8"/>
        <rFont val="Calibri"/>
        <family val="2"/>
      </rPr>
      <t>LU</t>
    </r>
    <r>
      <rPr>
        <sz val="11"/>
        <color theme="1"/>
        <rFont val="Calibri"/>
        <family val="2"/>
      </rPr>
      <t xml:space="preserve"> - LUXEMBOURG
</t>
    </r>
    <r>
      <rPr>
        <b/>
        <sz val="11"/>
        <color indexed="8"/>
        <rFont val="Calibri"/>
        <family val="2"/>
      </rPr>
      <t>MO</t>
    </r>
    <r>
      <rPr>
        <sz val="11"/>
        <color theme="1"/>
        <rFont val="Calibri"/>
        <family val="2"/>
      </rPr>
      <t xml:space="preserve"> - MACAO
</t>
    </r>
    <r>
      <rPr>
        <b/>
        <sz val="11"/>
        <color indexed="8"/>
        <rFont val="Calibri"/>
        <family val="2"/>
      </rPr>
      <t>MK</t>
    </r>
    <r>
      <rPr>
        <sz val="11"/>
        <color theme="1"/>
        <rFont val="Calibri"/>
        <family val="2"/>
      </rPr>
      <t xml:space="preserve"> - MACEDONIA, THE FORMER YUGOSLAV REPUBLIC OF
</t>
    </r>
    <r>
      <rPr>
        <b/>
        <sz val="11"/>
        <color indexed="8"/>
        <rFont val="Calibri"/>
        <family val="2"/>
      </rPr>
      <t>MG</t>
    </r>
    <r>
      <rPr>
        <sz val="11"/>
        <color theme="1"/>
        <rFont val="Calibri"/>
        <family val="2"/>
      </rPr>
      <t xml:space="preserve"> - MADAGASCAR
</t>
    </r>
    <r>
      <rPr>
        <b/>
        <sz val="11"/>
        <color indexed="8"/>
        <rFont val="Calibri"/>
        <family val="2"/>
      </rPr>
      <t>MW</t>
    </r>
    <r>
      <rPr>
        <sz val="11"/>
        <color theme="1"/>
        <rFont val="Calibri"/>
        <family val="2"/>
      </rPr>
      <t xml:space="preserve"> - MALAWI
</t>
    </r>
    <r>
      <rPr>
        <b/>
        <sz val="11"/>
        <color indexed="8"/>
        <rFont val="Calibri"/>
        <family val="2"/>
      </rPr>
      <t>MY</t>
    </r>
    <r>
      <rPr>
        <sz val="11"/>
        <color theme="1"/>
        <rFont val="Calibri"/>
        <family val="2"/>
      </rPr>
      <t xml:space="preserve"> - MALAYSIA
</t>
    </r>
    <r>
      <rPr>
        <b/>
        <sz val="11"/>
        <color indexed="8"/>
        <rFont val="Calibri"/>
        <family val="2"/>
      </rPr>
      <t>MV</t>
    </r>
    <r>
      <rPr>
        <sz val="11"/>
        <color theme="1"/>
        <rFont val="Calibri"/>
        <family val="2"/>
      </rPr>
      <t xml:space="preserve"> - MALDIVES
</t>
    </r>
    <r>
      <rPr>
        <b/>
        <sz val="11"/>
        <color indexed="8"/>
        <rFont val="Calibri"/>
        <family val="2"/>
      </rPr>
      <t>ML</t>
    </r>
    <r>
      <rPr>
        <sz val="11"/>
        <color theme="1"/>
        <rFont val="Calibri"/>
        <family val="2"/>
      </rPr>
      <t xml:space="preserve"> - MALI
</t>
    </r>
    <r>
      <rPr>
        <b/>
        <sz val="11"/>
        <color indexed="8"/>
        <rFont val="Calibri"/>
        <family val="2"/>
      </rPr>
      <t>MT</t>
    </r>
    <r>
      <rPr>
        <sz val="11"/>
        <color theme="1"/>
        <rFont val="Calibri"/>
        <family val="2"/>
      </rPr>
      <t xml:space="preserve"> - MALTA
</t>
    </r>
    <r>
      <rPr>
        <b/>
        <sz val="11"/>
        <color indexed="8"/>
        <rFont val="Calibri"/>
        <family val="2"/>
      </rPr>
      <t>MH</t>
    </r>
    <r>
      <rPr>
        <sz val="11"/>
        <color theme="1"/>
        <rFont val="Calibri"/>
        <family val="2"/>
      </rPr>
      <t xml:space="preserve"> - MARSHALL ISLANDS
</t>
    </r>
    <r>
      <rPr>
        <b/>
        <sz val="11"/>
        <color indexed="8"/>
        <rFont val="Calibri"/>
        <family val="2"/>
      </rPr>
      <t>MQ</t>
    </r>
    <r>
      <rPr>
        <sz val="11"/>
        <color theme="1"/>
        <rFont val="Calibri"/>
        <family val="2"/>
      </rPr>
      <t xml:space="preserve"> - MARTINIQUE
</t>
    </r>
    <r>
      <rPr>
        <b/>
        <sz val="11"/>
        <color indexed="8"/>
        <rFont val="Calibri"/>
        <family val="2"/>
      </rPr>
      <t>MR</t>
    </r>
    <r>
      <rPr>
        <sz val="11"/>
        <color theme="1"/>
        <rFont val="Calibri"/>
        <family val="2"/>
      </rPr>
      <t xml:space="preserve"> - MAURITANIA
</t>
    </r>
    <r>
      <rPr>
        <b/>
        <sz val="11"/>
        <color indexed="8"/>
        <rFont val="Calibri"/>
        <family val="2"/>
      </rPr>
      <t>MU</t>
    </r>
    <r>
      <rPr>
        <sz val="11"/>
        <color theme="1"/>
        <rFont val="Calibri"/>
        <family val="2"/>
      </rPr>
      <t xml:space="preserve"> - MAURITIUS
</t>
    </r>
    <r>
      <rPr>
        <b/>
        <sz val="11"/>
        <color indexed="8"/>
        <rFont val="Calibri"/>
        <family val="2"/>
      </rPr>
      <t>YT</t>
    </r>
    <r>
      <rPr>
        <sz val="11"/>
        <color theme="1"/>
        <rFont val="Calibri"/>
        <family val="2"/>
      </rPr>
      <t xml:space="preserve"> - MAYOTTE
</t>
    </r>
    <r>
      <rPr>
        <b/>
        <sz val="11"/>
        <color indexed="8"/>
        <rFont val="Calibri"/>
        <family val="2"/>
      </rPr>
      <t>MX</t>
    </r>
    <r>
      <rPr>
        <sz val="11"/>
        <color theme="1"/>
        <rFont val="Calibri"/>
        <family val="2"/>
      </rPr>
      <t xml:space="preserve"> - MEXICO
</t>
    </r>
    <r>
      <rPr>
        <b/>
        <sz val="11"/>
        <color indexed="8"/>
        <rFont val="Calibri"/>
        <family val="2"/>
      </rPr>
      <t>FM</t>
    </r>
    <r>
      <rPr>
        <sz val="11"/>
        <color theme="1"/>
        <rFont val="Calibri"/>
        <family val="2"/>
      </rPr>
      <t xml:space="preserve"> - MICRONESIA, FEDERATED STATES OF
</t>
    </r>
    <r>
      <rPr>
        <b/>
        <sz val="11"/>
        <color indexed="8"/>
        <rFont val="Calibri"/>
        <family val="2"/>
      </rPr>
      <t>MD</t>
    </r>
    <r>
      <rPr>
        <sz val="11"/>
        <color theme="1"/>
        <rFont val="Calibri"/>
        <family val="2"/>
      </rPr>
      <t xml:space="preserve"> - MOLDOVA, REPUBLIC OF
</t>
    </r>
    <r>
      <rPr>
        <b/>
        <sz val="11"/>
        <color indexed="8"/>
        <rFont val="Calibri"/>
        <family val="2"/>
      </rPr>
      <t>MC</t>
    </r>
    <r>
      <rPr>
        <sz val="11"/>
        <color theme="1"/>
        <rFont val="Calibri"/>
        <family val="2"/>
      </rPr>
      <t xml:space="preserve"> - MONACO
</t>
    </r>
    <r>
      <rPr>
        <b/>
        <sz val="11"/>
        <color indexed="8"/>
        <rFont val="Calibri"/>
        <family val="2"/>
      </rPr>
      <t>MN</t>
    </r>
    <r>
      <rPr>
        <sz val="11"/>
        <color theme="1"/>
        <rFont val="Calibri"/>
        <family val="2"/>
      </rPr>
      <t xml:space="preserve"> - MONGOLIA
</t>
    </r>
    <r>
      <rPr>
        <b/>
        <sz val="11"/>
        <color indexed="8"/>
        <rFont val="Calibri"/>
        <family val="2"/>
      </rPr>
      <t>ME</t>
    </r>
    <r>
      <rPr>
        <sz val="11"/>
        <color theme="1"/>
        <rFont val="Calibri"/>
        <family val="2"/>
      </rPr>
      <t xml:space="preserve"> - MONTENEGRO
</t>
    </r>
    <r>
      <rPr>
        <b/>
        <sz val="11"/>
        <color indexed="8"/>
        <rFont val="Calibri"/>
        <family val="2"/>
      </rPr>
      <t>MS</t>
    </r>
    <r>
      <rPr>
        <sz val="11"/>
        <color theme="1"/>
        <rFont val="Calibri"/>
        <family val="2"/>
      </rPr>
      <t xml:space="preserve"> - MONTSERRAT
</t>
    </r>
    <r>
      <rPr>
        <b/>
        <sz val="11"/>
        <color indexed="8"/>
        <rFont val="Calibri"/>
        <family val="2"/>
      </rPr>
      <t>MA</t>
    </r>
    <r>
      <rPr>
        <sz val="11"/>
        <color theme="1"/>
        <rFont val="Calibri"/>
        <family val="2"/>
      </rPr>
      <t xml:space="preserve"> - MOROCCO
</t>
    </r>
    <r>
      <rPr>
        <b/>
        <sz val="11"/>
        <color indexed="8"/>
        <rFont val="Calibri"/>
        <family val="2"/>
      </rPr>
      <t>MZ</t>
    </r>
    <r>
      <rPr>
        <sz val="11"/>
        <color theme="1"/>
        <rFont val="Calibri"/>
        <family val="2"/>
      </rPr>
      <t xml:space="preserve"> - MOZAMBIQUE
</t>
    </r>
    <r>
      <rPr>
        <b/>
        <sz val="11"/>
        <color indexed="8"/>
        <rFont val="Calibri"/>
        <family val="2"/>
      </rPr>
      <t>MM</t>
    </r>
    <r>
      <rPr>
        <sz val="11"/>
        <color theme="1"/>
        <rFont val="Calibri"/>
        <family val="2"/>
      </rPr>
      <t xml:space="preserve"> - MYANMAR
</t>
    </r>
    <r>
      <rPr>
        <b/>
        <sz val="11"/>
        <color indexed="8"/>
        <rFont val="Calibri"/>
        <family val="2"/>
      </rPr>
      <t>NA</t>
    </r>
    <r>
      <rPr>
        <sz val="11"/>
        <color theme="1"/>
        <rFont val="Calibri"/>
        <family val="2"/>
      </rPr>
      <t xml:space="preserve"> - NAMIBIA
</t>
    </r>
    <r>
      <rPr>
        <b/>
        <sz val="11"/>
        <color indexed="8"/>
        <rFont val="Calibri"/>
        <family val="2"/>
      </rPr>
      <t>NR</t>
    </r>
    <r>
      <rPr>
        <sz val="11"/>
        <color theme="1"/>
        <rFont val="Calibri"/>
        <family val="2"/>
      </rPr>
      <t xml:space="preserve"> - NAURU
</t>
    </r>
    <r>
      <rPr>
        <b/>
        <sz val="11"/>
        <color indexed="8"/>
        <rFont val="Calibri"/>
        <family val="2"/>
      </rPr>
      <t>NP</t>
    </r>
    <r>
      <rPr>
        <sz val="11"/>
        <color theme="1"/>
        <rFont val="Calibri"/>
        <family val="2"/>
      </rPr>
      <t xml:space="preserve"> - NEPAL
</t>
    </r>
    <r>
      <rPr>
        <b/>
        <sz val="11"/>
        <color indexed="8"/>
        <rFont val="Calibri"/>
        <family val="2"/>
      </rPr>
      <t>NL</t>
    </r>
    <r>
      <rPr>
        <sz val="11"/>
        <color theme="1"/>
        <rFont val="Calibri"/>
        <family val="2"/>
      </rPr>
      <t xml:space="preserve"> - NETHERLANDS
</t>
    </r>
    <r>
      <rPr>
        <b/>
        <sz val="11"/>
        <color indexed="8"/>
        <rFont val="Calibri"/>
        <family val="2"/>
      </rPr>
      <t>NC</t>
    </r>
    <r>
      <rPr>
        <sz val="11"/>
        <color theme="1"/>
        <rFont val="Calibri"/>
        <family val="2"/>
      </rPr>
      <t xml:space="preserve"> - NEW CALEDONIA
</t>
    </r>
    <r>
      <rPr>
        <b/>
        <sz val="11"/>
        <color indexed="8"/>
        <rFont val="Calibri"/>
        <family val="2"/>
      </rPr>
      <t>NZ</t>
    </r>
    <r>
      <rPr>
        <sz val="11"/>
        <color theme="1"/>
        <rFont val="Calibri"/>
        <family val="2"/>
      </rPr>
      <t xml:space="preserve"> - NEW ZEALAND
</t>
    </r>
    <r>
      <rPr>
        <b/>
        <sz val="11"/>
        <color indexed="8"/>
        <rFont val="Calibri"/>
        <family val="2"/>
      </rPr>
      <t>NI</t>
    </r>
    <r>
      <rPr>
        <sz val="11"/>
        <color theme="1"/>
        <rFont val="Calibri"/>
        <family val="2"/>
      </rPr>
      <t xml:space="preserve"> - NICARAGUA
</t>
    </r>
    <r>
      <rPr>
        <b/>
        <sz val="11"/>
        <color indexed="8"/>
        <rFont val="Calibri"/>
        <family val="2"/>
      </rPr>
      <t>NE</t>
    </r>
    <r>
      <rPr>
        <sz val="11"/>
        <color theme="1"/>
        <rFont val="Calibri"/>
        <family val="2"/>
      </rPr>
      <t xml:space="preserve"> - NIGER
</t>
    </r>
    <r>
      <rPr>
        <b/>
        <sz val="11"/>
        <color indexed="8"/>
        <rFont val="Calibri"/>
        <family val="2"/>
      </rPr>
      <t>NG</t>
    </r>
    <r>
      <rPr>
        <sz val="11"/>
        <color theme="1"/>
        <rFont val="Calibri"/>
        <family val="2"/>
      </rPr>
      <t xml:space="preserve"> - NIGERIA
</t>
    </r>
    <r>
      <rPr>
        <b/>
        <sz val="11"/>
        <color indexed="8"/>
        <rFont val="Calibri"/>
        <family val="2"/>
      </rPr>
      <t>NU</t>
    </r>
    <r>
      <rPr>
        <sz val="11"/>
        <color theme="1"/>
        <rFont val="Calibri"/>
        <family val="2"/>
      </rPr>
      <t xml:space="preserve"> - NIUE
</t>
    </r>
    <r>
      <rPr>
        <b/>
        <sz val="11"/>
        <color indexed="8"/>
        <rFont val="Calibri"/>
        <family val="2"/>
      </rPr>
      <t>NF</t>
    </r>
    <r>
      <rPr>
        <sz val="11"/>
        <color theme="1"/>
        <rFont val="Calibri"/>
        <family val="2"/>
      </rPr>
      <t xml:space="preserve"> - NORFOLK ISLAND
</t>
    </r>
    <r>
      <rPr>
        <b/>
        <sz val="11"/>
        <color indexed="8"/>
        <rFont val="Calibri"/>
        <family val="2"/>
      </rPr>
      <t>MP</t>
    </r>
    <r>
      <rPr>
        <sz val="11"/>
        <color theme="1"/>
        <rFont val="Calibri"/>
        <family val="2"/>
      </rPr>
      <t xml:space="preserve"> - NORTHERN MARIANA ISLANDS
</t>
    </r>
    <r>
      <rPr>
        <b/>
        <sz val="11"/>
        <color indexed="8"/>
        <rFont val="Calibri"/>
        <family val="2"/>
      </rPr>
      <t>NO</t>
    </r>
    <r>
      <rPr>
        <sz val="11"/>
        <color theme="1"/>
        <rFont val="Calibri"/>
        <family val="2"/>
      </rPr>
      <t xml:space="preserve"> - NORWAY
</t>
    </r>
    <r>
      <rPr>
        <b/>
        <sz val="11"/>
        <color indexed="8"/>
        <rFont val="Calibri"/>
        <family val="2"/>
      </rPr>
      <t>OM</t>
    </r>
    <r>
      <rPr>
        <sz val="11"/>
        <color theme="1"/>
        <rFont val="Calibri"/>
        <family val="2"/>
      </rPr>
      <t xml:space="preserve"> - OMAN
</t>
    </r>
    <r>
      <rPr>
        <b/>
        <sz val="11"/>
        <color indexed="8"/>
        <rFont val="Calibri"/>
        <family val="2"/>
      </rPr>
      <t>PK</t>
    </r>
    <r>
      <rPr>
        <sz val="11"/>
        <color theme="1"/>
        <rFont val="Calibri"/>
        <family val="2"/>
      </rPr>
      <t xml:space="preserve"> - PAKISTAN
</t>
    </r>
    <r>
      <rPr>
        <b/>
        <sz val="11"/>
        <color indexed="8"/>
        <rFont val="Calibri"/>
        <family val="2"/>
      </rPr>
      <t>PW</t>
    </r>
    <r>
      <rPr>
        <sz val="11"/>
        <color theme="1"/>
        <rFont val="Calibri"/>
        <family val="2"/>
      </rPr>
      <t xml:space="preserve"> - PALAU
</t>
    </r>
    <r>
      <rPr>
        <b/>
        <sz val="11"/>
        <color indexed="8"/>
        <rFont val="Calibri"/>
        <family val="2"/>
      </rPr>
      <t>PS</t>
    </r>
    <r>
      <rPr>
        <sz val="11"/>
        <color theme="1"/>
        <rFont val="Calibri"/>
        <family val="2"/>
      </rPr>
      <t xml:space="preserve"> - PALESTINIAN TERRITORY, OCCUPIED
</t>
    </r>
    <r>
      <rPr>
        <b/>
        <sz val="11"/>
        <color indexed="8"/>
        <rFont val="Calibri"/>
        <family val="2"/>
      </rPr>
      <t>PA</t>
    </r>
    <r>
      <rPr>
        <sz val="11"/>
        <color theme="1"/>
        <rFont val="Calibri"/>
        <family val="2"/>
      </rPr>
      <t xml:space="preserve"> - PANAMA
</t>
    </r>
    <r>
      <rPr>
        <b/>
        <sz val="11"/>
        <color indexed="8"/>
        <rFont val="Calibri"/>
        <family val="2"/>
      </rPr>
      <t>PG</t>
    </r>
    <r>
      <rPr>
        <sz val="11"/>
        <color theme="1"/>
        <rFont val="Calibri"/>
        <family val="2"/>
      </rPr>
      <t xml:space="preserve"> - PAPUA NEW GUINEA
</t>
    </r>
    <r>
      <rPr>
        <b/>
        <sz val="11"/>
        <color indexed="8"/>
        <rFont val="Calibri"/>
        <family val="2"/>
      </rPr>
      <t>PY</t>
    </r>
    <r>
      <rPr>
        <sz val="11"/>
        <color theme="1"/>
        <rFont val="Calibri"/>
        <family val="2"/>
      </rPr>
      <t xml:space="preserve"> - PARAGUAY
</t>
    </r>
    <r>
      <rPr>
        <b/>
        <sz val="11"/>
        <color indexed="8"/>
        <rFont val="Calibri"/>
        <family val="2"/>
      </rPr>
      <t>PE</t>
    </r>
    <r>
      <rPr>
        <sz val="11"/>
        <color theme="1"/>
        <rFont val="Calibri"/>
        <family val="2"/>
      </rPr>
      <t xml:space="preserve"> - PERU
</t>
    </r>
    <r>
      <rPr>
        <b/>
        <sz val="11"/>
        <color indexed="8"/>
        <rFont val="Calibri"/>
        <family val="2"/>
      </rPr>
      <t>PH</t>
    </r>
    <r>
      <rPr>
        <sz val="11"/>
        <color theme="1"/>
        <rFont val="Calibri"/>
        <family val="2"/>
      </rPr>
      <t xml:space="preserve"> - PHILIPPINES
</t>
    </r>
    <r>
      <rPr>
        <b/>
        <sz val="11"/>
        <color indexed="8"/>
        <rFont val="Calibri"/>
        <family val="2"/>
      </rPr>
      <t>PN</t>
    </r>
    <r>
      <rPr>
        <sz val="11"/>
        <color theme="1"/>
        <rFont val="Calibri"/>
        <family val="2"/>
      </rPr>
      <t xml:space="preserve"> - PITCAIRN
</t>
    </r>
    <r>
      <rPr>
        <b/>
        <sz val="11"/>
        <color indexed="8"/>
        <rFont val="Calibri"/>
        <family val="2"/>
      </rPr>
      <t>PL</t>
    </r>
    <r>
      <rPr>
        <sz val="11"/>
        <color theme="1"/>
        <rFont val="Calibri"/>
        <family val="2"/>
      </rPr>
      <t xml:space="preserve"> - POLAND
</t>
    </r>
    <r>
      <rPr>
        <b/>
        <sz val="11"/>
        <color indexed="8"/>
        <rFont val="Calibri"/>
        <family val="2"/>
      </rPr>
      <t>PT</t>
    </r>
    <r>
      <rPr>
        <sz val="11"/>
        <color theme="1"/>
        <rFont val="Calibri"/>
        <family val="2"/>
      </rPr>
      <t xml:space="preserve"> - PORTUGAL
</t>
    </r>
    <r>
      <rPr>
        <b/>
        <sz val="11"/>
        <color indexed="8"/>
        <rFont val="Calibri"/>
        <family val="2"/>
      </rPr>
      <t>PR</t>
    </r>
    <r>
      <rPr>
        <sz val="11"/>
        <color theme="1"/>
        <rFont val="Calibri"/>
        <family val="2"/>
      </rPr>
      <t xml:space="preserve"> - PUERTO RICO
</t>
    </r>
    <r>
      <rPr>
        <b/>
        <sz val="11"/>
        <color indexed="8"/>
        <rFont val="Calibri"/>
        <family val="2"/>
      </rPr>
      <t>QA</t>
    </r>
    <r>
      <rPr>
        <sz val="11"/>
        <color theme="1"/>
        <rFont val="Calibri"/>
        <family val="2"/>
      </rPr>
      <t xml:space="preserve"> - QATAR
</t>
    </r>
    <r>
      <rPr>
        <b/>
        <sz val="11"/>
        <color indexed="8"/>
        <rFont val="Calibri"/>
        <family val="2"/>
      </rPr>
      <t>RE</t>
    </r>
    <r>
      <rPr>
        <sz val="11"/>
        <color theme="1"/>
        <rFont val="Calibri"/>
        <family val="2"/>
      </rPr>
      <t xml:space="preserve"> - RÉUNION
</t>
    </r>
    <r>
      <rPr>
        <b/>
        <sz val="11"/>
        <color indexed="8"/>
        <rFont val="Calibri"/>
        <family val="2"/>
      </rPr>
      <t>RO</t>
    </r>
    <r>
      <rPr>
        <sz val="11"/>
        <color theme="1"/>
        <rFont val="Calibri"/>
        <family val="2"/>
      </rPr>
      <t xml:space="preserve"> - ROMANIA
</t>
    </r>
    <r>
      <rPr>
        <b/>
        <sz val="11"/>
        <color indexed="8"/>
        <rFont val="Calibri"/>
        <family val="2"/>
      </rPr>
      <t>RU</t>
    </r>
    <r>
      <rPr>
        <sz val="11"/>
        <color theme="1"/>
        <rFont val="Calibri"/>
        <family val="2"/>
      </rPr>
      <t xml:space="preserve"> - RUSSIAN FEDERATION
</t>
    </r>
    <r>
      <rPr>
        <b/>
        <sz val="11"/>
        <color indexed="8"/>
        <rFont val="Calibri"/>
        <family val="2"/>
      </rPr>
      <t>RW</t>
    </r>
    <r>
      <rPr>
        <sz val="11"/>
        <color theme="1"/>
        <rFont val="Calibri"/>
        <family val="2"/>
      </rPr>
      <t xml:space="preserve"> - RWANDA
</t>
    </r>
    <r>
      <rPr>
        <b/>
        <sz val="11"/>
        <color indexed="8"/>
        <rFont val="Calibri"/>
        <family val="2"/>
      </rPr>
      <t>BL</t>
    </r>
    <r>
      <rPr>
        <sz val="11"/>
        <color theme="1"/>
        <rFont val="Calibri"/>
        <family val="2"/>
      </rPr>
      <t xml:space="preserve"> - SAINT BARTHÉLEMY
</t>
    </r>
    <r>
      <rPr>
        <b/>
        <sz val="11"/>
        <color indexed="8"/>
        <rFont val="Calibri"/>
        <family val="2"/>
      </rPr>
      <t>SH</t>
    </r>
    <r>
      <rPr>
        <sz val="11"/>
        <color theme="1"/>
        <rFont val="Calibri"/>
        <family val="2"/>
      </rPr>
      <t xml:space="preserve"> - SAINT HELENA, ASCENSION AND TRISTAN DA CUNHA
</t>
    </r>
    <r>
      <rPr>
        <b/>
        <sz val="11"/>
        <color indexed="8"/>
        <rFont val="Calibri"/>
        <family val="2"/>
      </rPr>
      <t>KN</t>
    </r>
    <r>
      <rPr>
        <sz val="11"/>
        <color theme="1"/>
        <rFont val="Calibri"/>
        <family val="2"/>
      </rPr>
      <t xml:space="preserve"> - SAINT KITTS AND NEVIS
</t>
    </r>
    <r>
      <rPr>
        <b/>
        <sz val="11"/>
        <color indexed="8"/>
        <rFont val="Calibri"/>
        <family val="2"/>
      </rPr>
      <t>LC</t>
    </r>
    <r>
      <rPr>
        <sz val="11"/>
        <color theme="1"/>
        <rFont val="Calibri"/>
        <family val="2"/>
      </rPr>
      <t xml:space="preserve"> - SAINT LUCIA
</t>
    </r>
    <r>
      <rPr>
        <b/>
        <sz val="11"/>
        <color indexed="8"/>
        <rFont val="Calibri"/>
        <family val="2"/>
      </rPr>
      <t>MF</t>
    </r>
    <r>
      <rPr>
        <sz val="11"/>
        <color theme="1"/>
        <rFont val="Calibri"/>
        <family val="2"/>
      </rPr>
      <t xml:space="preserve"> - SAINT MARTIN (FRENCH PART)
</t>
    </r>
    <r>
      <rPr>
        <b/>
        <sz val="11"/>
        <color indexed="8"/>
        <rFont val="Calibri"/>
        <family val="2"/>
      </rPr>
      <t>PM</t>
    </r>
    <r>
      <rPr>
        <sz val="11"/>
        <color theme="1"/>
        <rFont val="Calibri"/>
        <family val="2"/>
      </rPr>
      <t xml:space="preserve"> - SAINT PIERRE AND MIQUELON
</t>
    </r>
    <r>
      <rPr>
        <b/>
        <sz val="11"/>
        <color indexed="8"/>
        <rFont val="Calibri"/>
        <family val="2"/>
      </rPr>
      <t>VC</t>
    </r>
    <r>
      <rPr>
        <sz val="11"/>
        <color theme="1"/>
        <rFont val="Calibri"/>
        <family val="2"/>
      </rPr>
      <t xml:space="preserve"> - SAINT VINCENT AND THE GRENADINES
</t>
    </r>
    <r>
      <rPr>
        <b/>
        <sz val="11"/>
        <color indexed="8"/>
        <rFont val="Calibri"/>
        <family val="2"/>
      </rPr>
      <t>WS</t>
    </r>
    <r>
      <rPr>
        <sz val="11"/>
        <color theme="1"/>
        <rFont val="Calibri"/>
        <family val="2"/>
      </rPr>
      <t xml:space="preserve"> - SAMOA
</t>
    </r>
    <r>
      <rPr>
        <b/>
        <sz val="11"/>
        <color indexed="8"/>
        <rFont val="Calibri"/>
        <family val="2"/>
      </rPr>
      <t>SM</t>
    </r>
    <r>
      <rPr>
        <sz val="11"/>
        <color theme="1"/>
        <rFont val="Calibri"/>
        <family val="2"/>
      </rPr>
      <t xml:space="preserve"> - SAN MARINO
</t>
    </r>
    <r>
      <rPr>
        <b/>
        <sz val="11"/>
        <color indexed="8"/>
        <rFont val="Calibri"/>
        <family val="2"/>
      </rPr>
      <t>ST</t>
    </r>
    <r>
      <rPr>
        <sz val="11"/>
        <color theme="1"/>
        <rFont val="Calibri"/>
        <family val="2"/>
      </rPr>
      <t xml:space="preserve"> - SAO TOME AND PRINCIPE
</t>
    </r>
    <r>
      <rPr>
        <b/>
        <sz val="11"/>
        <color indexed="8"/>
        <rFont val="Calibri"/>
        <family val="2"/>
      </rPr>
      <t>SA</t>
    </r>
    <r>
      <rPr>
        <sz val="11"/>
        <color theme="1"/>
        <rFont val="Calibri"/>
        <family val="2"/>
      </rPr>
      <t xml:space="preserve"> - SAUDI ARABIA
</t>
    </r>
    <r>
      <rPr>
        <b/>
        <sz val="11"/>
        <color indexed="8"/>
        <rFont val="Calibri"/>
        <family val="2"/>
      </rPr>
      <t>SN</t>
    </r>
    <r>
      <rPr>
        <sz val="11"/>
        <color theme="1"/>
        <rFont val="Calibri"/>
        <family val="2"/>
      </rPr>
      <t xml:space="preserve"> - SENEGAL
</t>
    </r>
    <r>
      <rPr>
        <b/>
        <sz val="11"/>
        <color indexed="8"/>
        <rFont val="Calibri"/>
        <family val="2"/>
      </rPr>
      <t>RS</t>
    </r>
    <r>
      <rPr>
        <sz val="11"/>
        <color theme="1"/>
        <rFont val="Calibri"/>
        <family val="2"/>
      </rPr>
      <t xml:space="preserve"> - SERBIA
</t>
    </r>
    <r>
      <rPr>
        <b/>
        <sz val="11"/>
        <color indexed="8"/>
        <rFont val="Calibri"/>
        <family val="2"/>
      </rPr>
      <t>SC</t>
    </r>
    <r>
      <rPr>
        <sz val="11"/>
        <color theme="1"/>
        <rFont val="Calibri"/>
        <family val="2"/>
      </rPr>
      <t xml:space="preserve"> - SEYCHELLES
</t>
    </r>
    <r>
      <rPr>
        <b/>
        <sz val="11"/>
        <color indexed="8"/>
        <rFont val="Calibri"/>
        <family val="2"/>
      </rPr>
      <t>SL</t>
    </r>
    <r>
      <rPr>
        <sz val="11"/>
        <color theme="1"/>
        <rFont val="Calibri"/>
        <family val="2"/>
      </rPr>
      <t xml:space="preserve"> - SIERRA LEONE
</t>
    </r>
    <r>
      <rPr>
        <b/>
        <sz val="11"/>
        <color indexed="8"/>
        <rFont val="Calibri"/>
        <family val="2"/>
      </rPr>
      <t>SG</t>
    </r>
    <r>
      <rPr>
        <sz val="11"/>
        <color theme="1"/>
        <rFont val="Calibri"/>
        <family val="2"/>
      </rPr>
      <t xml:space="preserve"> - SINGAPORE
</t>
    </r>
    <r>
      <rPr>
        <b/>
        <sz val="11"/>
        <color indexed="8"/>
        <rFont val="Calibri"/>
        <family val="2"/>
      </rPr>
      <t>SX</t>
    </r>
    <r>
      <rPr>
        <sz val="11"/>
        <color theme="1"/>
        <rFont val="Calibri"/>
        <family val="2"/>
      </rPr>
      <t xml:space="preserve"> - SINT MAARTEN (DUTCH PART)
</t>
    </r>
    <r>
      <rPr>
        <b/>
        <sz val="11"/>
        <color indexed="8"/>
        <rFont val="Calibri"/>
        <family val="2"/>
      </rPr>
      <t>SK</t>
    </r>
    <r>
      <rPr>
        <sz val="11"/>
        <color theme="1"/>
        <rFont val="Calibri"/>
        <family val="2"/>
      </rPr>
      <t xml:space="preserve"> - SLOVAKIA
</t>
    </r>
    <r>
      <rPr>
        <b/>
        <sz val="11"/>
        <color indexed="8"/>
        <rFont val="Calibri"/>
        <family val="2"/>
      </rPr>
      <t>SI</t>
    </r>
    <r>
      <rPr>
        <sz val="11"/>
        <color theme="1"/>
        <rFont val="Calibri"/>
        <family val="2"/>
      </rPr>
      <t xml:space="preserve"> - SLOVENIA
</t>
    </r>
    <r>
      <rPr>
        <b/>
        <sz val="11"/>
        <color indexed="8"/>
        <rFont val="Calibri"/>
        <family val="2"/>
      </rPr>
      <t>SB</t>
    </r>
    <r>
      <rPr>
        <sz val="11"/>
        <color theme="1"/>
        <rFont val="Calibri"/>
        <family val="2"/>
      </rPr>
      <t xml:space="preserve"> - SOLOMON ISLANDS
</t>
    </r>
    <r>
      <rPr>
        <b/>
        <sz val="11"/>
        <color indexed="8"/>
        <rFont val="Calibri"/>
        <family val="2"/>
      </rPr>
      <t>SO</t>
    </r>
    <r>
      <rPr>
        <sz val="11"/>
        <color theme="1"/>
        <rFont val="Calibri"/>
        <family val="2"/>
      </rPr>
      <t xml:space="preserve"> - SOMALIA
</t>
    </r>
    <r>
      <rPr>
        <b/>
        <sz val="11"/>
        <color indexed="8"/>
        <rFont val="Calibri"/>
        <family val="2"/>
      </rPr>
      <t>ZA</t>
    </r>
    <r>
      <rPr>
        <sz val="11"/>
        <color theme="1"/>
        <rFont val="Calibri"/>
        <family val="2"/>
      </rPr>
      <t xml:space="preserve"> - SOUTH AFRICA
</t>
    </r>
    <r>
      <rPr>
        <b/>
        <sz val="11"/>
        <color indexed="8"/>
        <rFont val="Calibri"/>
        <family val="2"/>
      </rPr>
      <t>GS</t>
    </r>
    <r>
      <rPr>
        <sz val="11"/>
        <color theme="1"/>
        <rFont val="Calibri"/>
        <family val="2"/>
      </rPr>
      <t xml:space="preserve"> - SOUTH GEORGIA AND THE SOUTH SANDWICH ISLANDS
</t>
    </r>
    <r>
      <rPr>
        <b/>
        <sz val="11"/>
        <color indexed="8"/>
        <rFont val="Calibri"/>
        <family val="2"/>
      </rPr>
      <t>SS</t>
    </r>
    <r>
      <rPr>
        <sz val="11"/>
        <color theme="1"/>
        <rFont val="Calibri"/>
        <family val="2"/>
      </rPr>
      <t xml:space="preserve"> - SOUTH SUDAN
</t>
    </r>
    <r>
      <rPr>
        <b/>
        <sz val="11"/>
        <color indexed="8"/>
        <rFont val="Calibri"/>
        <family val="2"/>
      </rPr>
      <t>ES</t>
    </r>
    <r>
      <rPr>
        <sz val="11"/>
        <color theme="1"/>
        <rFont val="Calibri"/>
        <family val="2"/>
      </rPr>
      <t xml:space="preserve"> - SPAIN
</t>
    </r>
    <r>
      <rPr>
        <b/>
        <sz val="11"/>
        <color indexed="8"/>
        <rFont val="Calibri"/>
        <family val="2"/>
      </rPr>
      <t>LK</t>
    </r>
    <r>
      <rPr>
        <sz val="11"/>
        <color theme="1"/>
        <rFont val="Calibri"/>
        <family val="2"/>
      </rPr>
      <t xml:space="preserve"> - SRI LANKA
</t>
    </r>
    <r>
      <rPr>
        <b/>
        <sz val="11"/>
        <color indexed="8"/>
        <rFont val="Calibri"/>
        <family val="2"/>
      </rPr>
      <t>SD</t>
    </r>
    <r>
      <rPr>
        <sz val="11"/>
        <color theme="1"/>
        <rFont val="Calibri"/>
        <family val="2"/>
      </rPr>
      <t xml:space="preserve"> - SUDAN
</t>
    </r>
    <r>
      <rPr>
        <b/>
        <sz val="11"/>
        <color indexed="8"/>
        <rFont val="Calibri"/>
        <family val="2"/>
      </rPr>
      <t>SR</t>
    </r>
    <r>
      <rPr>
        <sz val="11"/>
        <color theme="1"/>
        <rFont val="Calibri"/>
        <family val="2"/>
      </rPr>
      <t xml:space="preserve"> - SURINAME
</t>
    </r>
    <r>
      <rPr>
        <b/>
        <sz val="11"/>
        <color indexed="8"/>
        <rFont val="Calibri"/>
        <family val="2"/>
      </rPr>
      <t>SJ</t>
    </r>
    <r>
      <rPr>
        <sz val="11"/>
        <color theme="1"/>
        <rFont val="Calibri"/>
        <family val="2"/>
      </rPr>
      <t xml:space="preserve"> - SVALBARD AND JAN MAYEN
</t>
    </r>
    <r>
      <rPr>
        <b/>
        <sz val="11"/>
        <color indexed="8"/>
        <rFont val="Calibri"/>
        <family val="2"/>
      </rPr>
      <t>SZ</t>
    </r>
    <r>
      <rPr>
        <sz val="11"/>
        <color theme="1"/>
        <rFont val="Calibri"/>
        <family val="2"/>
      </rPr>
      <t xml:space="preserve"> - SWAZILAND
</t>
    </r>
    <r>
      <rPr>
        <b/>
        <sz val="11"/>
        <color indexed="8"/>
        <rFont val="Calibri"/>
        <family val="2"/>
      </rPr>
      <t>SE</t>
    </r>
    <r>
      <rPr>
        <sz val="11"/>
        <color theme="1"/>
        <rFont val="Calibri"/>
        <family val="2"/>
      </rPr>
      <t xml:space="preserve"> - SWEDEN
</t>
    </r>
    <r>
      <rPr>
        <b/>
        <sz val="11"/>
        <color indexed="8"/>
        <rFont val="Calibri"/>
        <family val="2"/>
      </rPr>
      <t>CH</t>
    </r>
    <r>
      <rPr>
        <sz val="11"/>
        <color theme="1"/>
        <rFont val="Calibri"/>
        <family val="2"/>
      </rPr>
      <t xml:space="preserve"> - SWITZERLAND
</t>
    </r>
    <r>
      <rPr>
        <b/>
        <sz val="11"/>
        <color indexed="8"/>
        <rFont val="Calibri"/>
        <family val="2"/>
      </rPr>
      <t>SY</t>
    </r>
    <r>
      <rPr>
        <sz val="11"/>
        <color theme="1"/>
        <rFont val="Calibri"/>
        <family val="2"/>
      </rPr>
      <t xml:space="preserve"> - SYRIAN ARAB REPUBLIC
</t>
    </r>
    <r>
      <rPr>
        <b/>
        <sz val="11"/>
        <color indexed="8"/>
        <rFont val="Calibri"/>
        <family val="2"/>
      </rPr>
      <t>TW</t>
    </r>
    <r>
      <rPr>
        <sz val="11"/>
        <color theme="1"/>
        <rFont val="Calibri"/>
        <family val="2"/>
      </rPr>
      <t xml:space="preserve"> - TAIWAN
</t>
    </r>
    <r>
      <rPr>
        <b/>
        <sz val="11"/>
        <color indexed="8"/>
        <rFont val="Calibri"/>
        <family val="2"/>
      </rPr>
      <t>TJ</t>
    </r>
    <r>
      <rPr>
        <sz val="11"/>
        <color theme="1"/>
        <rFont val="Calibri"/>
        <family val="2"/>
      </rPr>
      <t xml:space="preserve"> - TAJIKISTAN
</t>
    </r>
    <r>
      <rPr>
        <b/>
        <sz val="11"/>
        <color indexed="8"/>
        <rFont val="Calibri"/>
        <family val="2"/>
      </rPr>
      <t>TZ</t>
    </r>
    <r>
      <rPr>
        <sz val="11"/>
        <color theme="1"/>
        <rFont val="Calibri"/>
        <family val="2"/>
      </rPr>
      <t xml:space="preserve"> - TANZANIA, UNITED REPUBLIC OF
</t>
    </r>
    <r>
      <rPr>
        <b/>
        <sz val="11"/>
        <color indexed="8"/>
        <rFont val="Calibri"/>
        <family val="2"/>
      </rPr>
      <t>TH</t>
    </r>
    <r>
      <rPr>
        <sz val="11"/>
        <color theme="1"/>
        <rFont val="Calibri"/>
        <family val="2"/>
      </rPr>
      <t xml:space="preserve"> - THAILAND
</t>
    </r>
    <r>
      <rPr>
        <b/>
        <sz val="11"/>
        <color indexed="8"/>
        <rFont val="Calibri"/>
        <family val="2"/>
      </rPr>
      <t>TL</t>
    </r>
    <r>
      <rPr>
        <sz val="11"/>
        <color theme="1"/>
        <rFont val="Calibri"/>
        <family val="2"/>
      </rPr>
      <t xml:space="preserve"> - TIMOR-LESTE
</t>
    </r>
    <r>
      <rPr>
        <b/>
        <sz val="11"/>
        <color indexed="8"/>
        <rFont val="Calibri"/>
        <family val="2"/>
      </rPr>
      <t>TG</t>
    </r>
    <r>
      <rPr>
        <sz val="11"/>
        <color theme="1"/>
        <rFont val="Calibri"/>
        <family val="2"/>
      </rPr>
      <t xml:space="preserve"> - TOGO
</t>
    </r>
    <r>
      <rPr>
        <b/>
        <sz val="11"/>
        <color indexed="8"/>
        <rFont val="Calibri"/>
        <family val="2"/>
      </rPr>
      <t>TK</t>
    </r>
    <r>
      <rPr>
        <sz val="11"/>
        <color theme="1"/>
        <rFont val="Calibri"/>
        <family val="2"/>
      </rPr>
      <t xml:space="preserve"> - TOKELAU
</t>
    </r>
    <r>
      <rPr>
        <b/>
        <sz val="11"/>
        <color indexed="8"/>
        <rFont val="Calibri"/>
        <family val="2"/>
      </rPr>
      <t>TO</t>
    </r>
    <r>
      <rPr>
        <sz val="11"/>
        <color theme="1"/>
        <rFont val="Calibri"/>
        <family val="2"/>
      </rPr>
      <t xml:space="preserve"> - TONGA
</t>
    </r>
    <r>
      <rPr>
        <b/>
        <sz val="11"/>
        <color indexed="8"/>
        <rFont val="Calibri"/>
        <family val="2"/>
      </rPr>
      <t>TT</t>
    </r>
    <r>
      <rPr>
        <sz val="11"/>
        <color theme="1"/>
        <rFont val="Calibri"/>
        <family val="2"/>
      </rPr>
      <t xml:space="preserve"> - TRINIDAD AND TOBAGO
</t>
    </r>
    <r>
      <rPr>
        <b/>
        <sz val="11"/>
        <color indexed="8"/>
        <rFont val="Calibri"/>
        <family val="2"/>
      </rPr>
      <t>TN</t>
    </r>
    <r>
      <rPr>
        <sz val="11"/>
        <color theme="1"/>
        <rFont val="Calibri"/>
        <family val="2"/>
      </rPr>
      <t xml:space="preserve"> - TUNISIA
</t>
    </r>
    <r>
      <rPr>
        <b/>
        <sz val="11"/>
        <color indexed="8"/>
        <rFont val="Calibri"/>
        <family val="2"/>
      </rPr>
      <t>TR</t>
    </r>
    <r>
      <rPr>
        <sz val="11"/>
        <color theme="1"/>
        <rFont val="Calibri"/>
        <family val="2"/>
      </rPr>
      <t xml:space="preserve"> - TURKEY
</t>
    </r>
    <r>
      <rPr>
        <b/>
        <sz val="11"/>
        <color indexed="8"/>
        <rFont val="Calibri"/>
        <family val="2"/>
      </rPr>
      <t>TM</t>
    </r>
    <r>
      <rPr>
        <sz val="11"/>
        <color theme="1"/>
        <rFont val="Calibri"/>
        <family val="2"/>
      </rPr>
      <t xml:space="preserve"> - TURKMENISTAN
</t>
    </r>
    <r>
      <rPr>
        <b/>
        <sz val="11"/>
        <color indexed="8"/>
        <rFont val="Calibri"/>
        <family val="2"/>
      </rPr>
      <t>TC</t>
    </r>
    <r>
      <rPr>
        <sz val="11"/>
        <color theme="1"/>
        <rFont val="Calibri"/>
        <family val="2"/>
      </rPr>
      <t xml:space="preserve"> - TURKS AND CAICOS ISLANDS
</t>
    </r>
    <r>
      <rPr>
        <b/>
        <sz val="11"/>
        <color indexed="8"/>
        <rFont val="Calibri"/>
        <family val="2"/>
      </rPr>
      <t>TV</t>
    </r>
    <r>
      <rPr>
        <sz val="11"/>
        <color theme="1"/>
        <rFont val="Calibri"/>
        <family val="2"/>
      </rPr>
      <t xml:space="preserve"> - TUVALU
</t>
    </r>
    <r>
      <rPr>
        <b/>
        <sz val="11"/>
        <color indexed="8"/>
        <rFont val="Calibri"/>
        <family val="2"/>
      </rPr>
      <t>UG</t>
    </r>
    <r>
      <rPr>
        <sz val="11"/>
        <color theme="1"/>
        <rFont val="Calibri"/>
        <family val="2"/>
      </rPr>
      <t xml:space="preserve"> - UGANDA
</t>
    </r>
    <r>
      <rPr>
        <b/>
        <sz val="11"/>
        <color indexed="8"/>
        <rFont val="Calibri"/>
        <family val="2"/>
      </rPr>
      <t>UA</t>
    </r>
    <r>
      <rPr>
        <sz val="11"/>
        <color theme="1"/>
        <rFont val="Calibri"/>
        <family val="2"/>
      </rPr>
      <t xml:space="preserve"> - UKRAINE
</t>
    </r>
    <r>
      <rPr>
        <b/>
        <sz val="11"/>
        <color indexed="8"/>
        <rFont val="Calibri"/>
        <family val="2"/>
      </rPr>
      <t>AE</t>
    </r>
    <r>
      <rPr>
        <sz val="11"/>
        <color theme="1"/>
        <rFont val="Calibri"/>
        <family val="2"/>
      </rPr>
      <t xml:space="preserve"> - UNITED ARAB EMIRATES
</t>
    </r>
    <r>
      <rPr>
        <b/>
        <sz val="11"/>
        <color indexed="8"/>
        <rFont val="Calibri"/>
        <family val="2"/>
      </rPr>
      <t>GB</t>
    </r>
    <r>
      <rPr>
        <sz val="11"/>
        <color theme="1"/>
        <rFont val="Calibri"/>
        <family val="2"/>
      </rPr>
      <t xml:space="preserve"> - UNITED KINGDOM
</t>
    </r>
    <r>
      <rPr>
        <b/>
        <sz val="11"/>
        <color indexed="8"/>
        <rFont val="Calibri"/>
        <family val="2"/>
      </rPr>
      <t>US</t>
    </r>
    <r>
      <rPr>
        <sz val="11"/>
        <color theme="1"/>
        <rFont val="Calibri"/>
        <family val="2"/>
      </rPr>
      <t xml:space="preserve"> - UNITED STATES
</t>
    </r>
    <r>
      <rPr>
        <b/>
        <sz val="11"/>
        <color indexed="8"/>
        <rFont val="Calibri"/>
        <family val="2"/>
      </rPr>
      <t>UM</t>
    </r>
    <r>
      <rPr>
        <sz val="11"/>
        <color theme="1"/>
        <rFont val="Calibri"/>
        <family val="2"/>
      </rPr>
      <t xml:space="preserve"> - UNITED STATES MINOR OUTLYING ISLANDS
</t>
    </r>
    <r>
      <rPr>
        <b/>
        <sz val="11"/>
        <color indexed="8"/>
        <rFont val="Calibri"/>
        <family val="2"/>
      </rPr>
      <t>UY</t>
    </r>
    <r>
      <rPr>
        <sz val="11"/>
        <color theme="1"/>
        <rFont val="Calibri"/>
        <family val="2"/>
      </rPr>
      <t xml:space="preserve"> - URUGUAY
</t>
    </r>
    <r>
      <rPr>
        <b/>
        <sz val="11"/>
        <color indexed="8"/>
        <rFont val="Calibri"/>
        <family val="2"/>
      </rPr>
      <t>UZ</t>
    </r>
    <r>
      <rPr>
        <sz val="11"/>
        <color theme="1"/>
        <rFont val="Calibri"/>
        <family val="2"/>
      </rPr>
      <t xml:space="preserve"> - UZBEKISTAN
</t>
    </r>
    <r>
      <rPr>
        <b/>
        <sz val="11"/>
        <color indexed="8"/>
        <rFont val="Calibri"/>
        <family val="2"/>
      </rPr>
      <t>VU</t>
    </r>
    <r>
      <rPr>
        <sz val="11"/>
        <color theme="1"/>
        <rFont val="Calibri"/>
        <family val="2"/>
      </rPr>
      <t xml:space="preserve"> - VANUATU
</t>
    </r>
    <r>
      <rPr>
        <b/>
        <sz val="11"/>
        <color indexed="8"/>
        <rFont val="Calibri"/>
        <family val="2"/>
      </rPr>
      <t>VE</t>
    </r>
    <r>
      <rPr>
        <sz val="11"/>
        <color theme="1"/>
        <rFont val="Calibri"/>
        <family val="2"/>
      </rPr>
      <t xml:space="preserve"> - VENEZUELA, BOLIVARIAN REPUBLIC OF
</t>
    </r>
    <r>
      <rPr>
        <b/>
        <sz val="11"/>
        <color indexed="8"/>
        <rFont val="Calibri"/>
        <family val="2"/>
      </rPr>
      <t>VN</t>
    </r>
    <r>
      <rPr>
        <sz val="11"/>
        <color theme="1"/>
        <rFont val="Calibri"/>
        <family val="2"/>
      </rPr>
      <t xml:space="preserve"> - VIET NAM
</t>
    </r>
    <r>
      <rPr>
        <b/>
        <sz val="11"/>
        <color indexed="8"/>
        <rFont val="Calibri"/>
        <family val="2"/>
      </rPr>
      <t>VG</t>
    </r>
    <r>
      <rPr>
        <sz val="11"/>
        <color theme="1"/>
        <rFont val="Calibri"/>
        <family val="2"/>
      </rPr>
      <t xml:space="preserve"> - VIRGIN ISLANDS, BRITISH
</t>
    </r>
    <r>
      <rPr>
        <b/>
        <sz val="11"/>
        <color indexed="8"/>
        <rFont val="Calibri"/>
        <family val="2"/>
      </rPr>
      <t>VI</t>
    </r>
    <r>
      <rPr>
        <sz val="11"/>
        <color theme="1"/>
        <rFont val="Calibri"/>
        <family val="2"/>
      </rPr>
      <t xml:space="preserve"> - VIRGIN ISLANDS, U.S.
</t>
    </r>
    <r>
      <rPr>
        <b/>
        <sz val="11"/>
        <color indexed="8"/>
        <rFont val="Calibri"/>
        <family val="2"/>
      </rPr>
      <t>WF</t>
    </r>
    <r>
      <rPr>
        <sz val="11"/>
        <color theme="1"/>
        <rFont val="Calibri"/>
        <family val="2"/>
      </rPr>
      <t xml:space="preserve"> - WALLIS AND FUTUNA
</t>
    </r>
    <r>
      <rPr>
        <b/>
        <sz val="11"/>
        <color indexed="8"/>
        <rFont val="Calibri"/>
        <family val="2"/>
      </rPr>
      <t>EH</t>
    </r>
    <r>
      <rPr>
        <sz val="11"/>
        <color theme="1"/>
        <rFont val="Calibri"/>
        <family val="2"/>
      </rPr>
      <t xml:space="preserve"> - WESTERN SAHARA
</t>
    </r>
    <r>
      <rPr>
        <b/>
        <sz val="11"/>
        <color indexed="8"/>
        <rFont val="Calibri"/>
        <family val="2"/>
      </rPr>
      <t>YE</t>
    </r>
    <r>
      <rPr>
        <sz val="11"/>
        <color theme="1"/>
        <rFont val="Calibri"/>
        <family val="2"/>
      </rPr>
      <t xml:space="preserve"> - YEMEN
</t>
    </r>
    <r>
      <rPr>
        <b/>
        <sz val="11"/>
        <color indexed="8"/>
        <rFont val="Calibri"/>
        <family val="2"/>
      </rPr>
      <t>ZM</t>
    </r>
    <r>
      <rPr>
        <sz val="11"/>
        <color theme="1"/>
        <rFont val="Calibri"/>
        <family val="2"/>
      </rPr>
      <t xml:space="preserve"> - ZAMBIA
</t>
    </r>
    <r>
      <rPr>
        <b/>
        <sz val="11"/>
        <color indexed="8"/>
        <rFont val="Calibri"/>
        <family val="2"/>
      </rPr>
      <t>ZW</t>
    </r>
    <r>
      <rPr>
        <sz val="11"/>
        <color theme="1"/>
        <rFont val="Calibri"/>
        <family val="2"/>
      </rPr>
      <t xml:space="preserve"> - ZIMBABWE
</t>
    </r>
  </si>
  <si>
    <t>Adult Education -&gt; AE Staff -&gt; Contact -&gt; Address
Adult Education -&gt; AE Student -&gt; Contact -&gt; Address
Career and Technical -&gt; CTE Student -&gt; Contact -&gt; Address
Early Learning -&gt; EL Child -&gt; Contact -&gt; Address
Early Learning -&gt; EL Staff -&gt; Contact -&gt; Address
Early Learning -&gt; Parent/Guardian -&gt; Contact -&gt; Address
K12 -&gt; K12 Staff -&gt; Contact -&gt; Address
K12 -&gt; K12 Student -&gt; Contact -&gt; Address
K12 -&gt; Parent/Guardian -&gt; Contact -&gt; Address
Postsecondary -&gt; PS Staff -&gt; Contact -&gt; Address
Postsecondary -&gt; PS Student -&gt; Contact -&gt; Address</t>
  </si>
  <si>
    <t>County ANSI Code</t>
  </si>
  <si>
    <t>County code as defined for the Identification of counties and equivalent areas of the United States, Puerto Rico, and the insular areas as established by the American National Standards Institute (ANSI) Inter-National Committee for Information Technology Standards (INCITS) in specification BSR INCITS 31-200x or more current updates. See http://http://www.census.gov/geo/www/ansi/countylookup.html.</t>
  </si>
  <si>
    <t>Early Learning -&gt; EL Organization -&gt; Address
K12 -&gt; K12 School -&gt; Address
K12 -&gt; LEA -&gt; Address
Postsecondary -&gt; PS Institution -&gt; Address
Postsecondary -&gt; PS Student -&gt; K12 Transcript</t>
  </si>
  <si>
    <t>Numeric - 5 digits with leading zeros</t>
  </si>
  <si>
    <t>CountyANSICode</t>
  </si>
  <si>
    <t>Career and Technical -&gt; Course (added)
Early Learning -&gt; EL Staff -&gt; Professional Development
K12 -&gt; K12 Course (added)
Postsecondary -&gt; PS Section -&gt; Course</t>
  </si>
  <si>
    <t>Early Learning -&gt; EL Staff -&gt; License (added)
K12 -&gt; K12 Staff -&gt; Credential</t>
  </si>
  <si>
    <t>Early Learning -&gt; EL Class/Group -&gt; Structure (added)
Early Learning -&gt; EL Organization -&gt; Organization Characteristics</t>
  </si>
  <si>
    <t>Career and Technical -&gt; CTE Student -&gt; Academic Record (added)
Early Learning -&gt; EL Staff -&gt; Education</t>
  </si>
  <si>
    <r>
      <t>73063</t>
    </r>
    <r>
      <rPr>
        <sz val="11"/>
        <color theme="1"/>
        <rFont val="Calibri"/>
        <family val="2"/>
      </rPr>
      <t xml:space="preserve"> - Adult education certification, endorsement, or degree
</t>
    </r>
    <r>
      <rPr>
        <b/>
        <sz val="11"/>
        <color indexed="8"/>
        <rFont val="Calibri"/>
        <family val="2"/>
      </rPr>
      <t>01050</t>
    </r>
    <r>
      <rPr>
        <sz val="11"/>
        <color theme="1"/>
        <rFont val="Calibri"/>
        <family val="2"/>
      </rPr>
      <t xml:space="preserve"> - Associate's degree (two years or more)
</t>
    </r>
    <r>
      <rPr>
        <b/>
        <sz val="11"/>
        <color indexed="8"/>
        <rFont val="Calibri"/>
        <family val="2"/>
      </rPr>
      <t>01051</t>
    </r>
    <r>
      <rPr>
        <sz val="11"/>
        <color theme="1"/>
        <rFont val="Calibri"/>
        <family val="2"/>
      </rPr>
      <t xml:space="preserve"> - Bachelor's (Baccalaureate) degree
</t>
    </r>
    <r>
      <rPr>
        <b/>
        <sz val="11"/>
        <color indexed="8"/>
        <rFont val="Calibri"/>
        <family val="2"/>
      </rPr>
      <t>01057</t>
    </r>
    <r>
      <rPr>
        <sz val="11"/>
        <color theme="1"/>
        <rFont val="Calibri"/>
        <family val="2"/>
      </rPr>
      <t xml:space="preserve"> - Doctoral (Doctor's) degree
</t>
    </r>
    <r>
      <rPr>
        <b/>
        <sz val="11"/>
        <color indexed="8"/>
        <rFont val="Calibri"/>
        <family val="2"/>
      </rPr>
      <t>01053</t>
    </r>
    <r>
      <rPr>
        <sz val="11"/>
        <color theme="1"/>
        <rFont val="Calibri"/>
        <family val="2"/>
      </rPr>
      <t xml:space="preserve"> - First-professional degree
</t>
    </r>
    <r>
      <rPr>
        <b/>
        <sz val="11"/>
        <color indexed="8"/>
        <rFont val="Calibri"/>
        <family val="2"/>
      </rPr>
      <t>01047</t>
    </r>
    <r>
      <rPr>
        <sz val="11"/>
        <color theme="1"/>
        <rFont val="Calibri"/>
        <family val="2"/>
      </rPr>
      <t xml:space="preserve"> - Formal award, certificate or diploma (less than one year)
</t>
    </r>
    <r>
      <rPr>
        <b/>
        <sz val="11"/>
        <color indexed="8"/>
        <rFont val="Calibri"/>
        <family val="2"/>
      </rPr>
      <t>01048</t>
    </r>
    <r>
      <rPr>
        <sz val="11"/>
        <color theme="1"/>
        <rFont val="Calibri"/>
        <family val="2"/>
      </rPr>
      <t xml:space="preserve"> - Formal award, certificate or diploma (more than or equal to one year)
</t>
    </r>
    <r>
      <rPr>
        <b/>
        <sz val="11"/>
        <color indexed="8"/>
        <rFont val="Calibri"/>
        <family val="2"/>
      </rPr>
      <t>01052</t>
    </r>
    <r>
      <rPr>
        <sz val="11"/>
        <color theme="1"/>
        <rFont val="Calibri"/>
        <family val="2"/>
      </rPr>
      <t xml:space="preserve"> - Graduate certificate
</t>
    </r>
    <r>
      <rPr>
        <b/>
        <sz val="11"/>
        <color indexed="8"/>
        <rFont val="Calibri"/>
        <family val="2"/>
      </rPr>
      <t>01045</t>
    </r>
    <r>
      <rPr>
        <sz val="11"/>
        <color theme="1"/>
        <rFont val="Calibri"/>
        <family val="2"/>
      </rPr>
      <t xml:space="preserve"> - High school diploma or the equivalent (e.g., GED or recognized home school)
</t>
    </r>
    <r>
      <rPr>
        <b/>
        <sz val="11"/>
        <color indexed="8"/>
        <rFont val="Calibri"/>
        <family val="2"/>
      </rPr>
      <t>01054</t>
    </r>
    <r>
      <rPr>
        <sz val="11"/>
        <color theme="1"/>
        <rFont val="Calibri"/>
        <family val="2"/>
      </rPr>
      <t xml:space="preserve"> - Master's degree (e.g., M.A., M.S., M. Eng., M.Ed., M.S.W., M.B.A., M.L.S.)
</t>
    </r>
    <r>
      <rPr>
        <b/>
        <sz val="11"/>
        <color indexed="8"/>
        <rFont val="Calibri"/>
        <family val="2"/>
      </rPr>
      <t>01056</t>
    </r>
    <r>
      <rPr>
        <sz val="11"/>
        <color theme="1"/>
        <rFont val="Calibri"/>
        <family val="2"/>
      </rPr>
      <t xml:space="preserve"> - Post-professional degree
</t>
    </r>
    <r>
      <rPr>
        <b/>
        <sz val="11"/>
        <color indexed="8"/>
        <rFont val="Calibri"/>
        <family val="2"/>
      </rPr>
      <t>01049</t>
    </r>
    <r>
      <rPr>
        <sz val="11"/>
        <color theme="1"/>
        <rFont val="Calibri"/>
        <family val="2"/>
      </rPr>
      <t xml:space="preserve"> - Some college but no degree
</t>
    </r>
    <r>
      <rPr>
        <b/>
        <sz val="11"/>
        <color indexed="8"/>
        <rFont val="Calibri"/>
        <family val="2"/>
      </rPr>
      <t>01055</t>
    </r>
    <r>
      <rPr>
        <sz val="11"/>
        <color theme="1"/>
        <rFont val="Calibri"/>
        <family val="2"/>
      </rPr>
      <t xml:space="preserve"> - Specialist's degree (e.g., Ed.S.)
</t>
    </r>
    <r>
      <rPr>
        <b/>
        <sz val="11"/>
        <color indexed="8"/>
        <rFont val="Calibri"/>
        <family val="2"/>
      </rPr>
      <t>00819</t>
    </r>
    <r>
      <rPr>
        <sz val="11"/>
        <color theme="1"/>
        <rFont val="Calibri"/>
        <family val="2"/>
      </rPr>
      <t xml:space="preserve"> - Career and Technical Education certificate
</t>
    </r>
    <r>
      <rPr>
        <b/>
        <sz val="11"/>
        <color indexed="8"/>
        <rFont val="Calibri"/>
        <family val="2"/>
      </rPr>
      <t>09999</t>
    </r>
    <r>
      <rPr>
        <sz val="11"/>
        <color theme="1"/>
        <rFont val="Calibri"/>
        <family val="2"/>
      </rPr>
      <t xml:space="preserve"> - Other
</t>
    </r>
  </si>
  <si>
    <r>
      <t>NonWorkplace</t>
    </r>
    <r>
      <rPr>
        <sz val="11"/>
        <color theme="1"/>
        <rFont val="Calibri"/>
        <family val="2"/>
      </rPr>
      <t xml:space="preserve"> - Non-workplace or personal
</t>
    </r>
    <r>
      <rPr>
        <b/>
        <sz val="11"/>
        <color indexed="8"/>
        <rFont val="Calibri"/>
        <family val="2"/>
      </rPr>
      <t>Workplace</t>
    </r>
    <r>
      <rPr>
        <sz val="11"/>
        <color theme="1"/>
        <rFont val="Calibri"/>
        <family val="2"/>
      </rPr>
      <t xml:space="preserve"> - Workplace
</t>
    </r>
    <r>
      <rPr>
        <b/>
        <sz val="11"/>
        <color indexed="8"/>
        <rFont val="Calibri"/>
        <family val="2"/>
      </rPr>
      <t>Medicaid</t>
    </r>
    <r>
      <rPr>
        <sz val="11"/>
        <color theme="1"/>
        <rFont val="Calibri"/>
        <family val="2"/>
      </rPr>
      <t xml:space="preserve"> - Medicaid
</t>
    </r>
    <r>
      <rPr>
        <b/>
        <sz val="11"/>
        <color indexed="8"/>
        <rFont val="Calibri"/>
        <family val="2"/>
      </rPr>
      <t>CHIP</t>
    </r>
    <r>
      <rPr>
        <sz val="11"/>
        <color theme="1"/>
        <rFont val="Calibri"/>
        <family val="2"/>
      </rPr>
      <t xml:space="preserve"> - Children's health insurance program
</t>
    </r>
    <r>
      <rPr>
        <b/>
        <sz val="11"/>
        <color indexed="8"/>
        <rFont val="Calibri"/>
        <family val="2"/>
      </rPr>
      <t>StateOnlyFunded</t>
    </r>
    <r>
      <rPr>
        <sz val="11"/>
        <color theme="1"/>
        <rFont val="Calibri"/>
        <family val="2"/>
      </rPr>
      <t xml:space="preserve"> - State-only funded insurance
</t>
    </r>
    <r>
      <rPr>
        <b/>
        <sz val="11"/>
        <color indexed="8"/>
        <rFont val="Calibri"/>
        <family val="2"/>
      </rPr>
      <t>SSI</t>
    </r>
    <r>
      <rPr>
        <sz val="11"/>
        <color theme="1"/>
        <rFont val="Calibri"/>
        <family val="2"/>
      </rPr>
      <t xml:space="preserve"> - Supplemental security income
</t>
    </r>
    <r>
      <rPr>
        <b/>
        <sz val="11"/>
        <color indexed="8"/>
        <rFont val="Calibri"/>
        <family val="2"/>
      </rPr>
      <t>Military</t>
    </r>
    <r>
      <rPr>
        <sz val="11"/>
        <color theme="1"/>
        <rFont val="Calibri"/>
        <family val="2"/>
      </rPr>
      <t xml:space="preserve"> - Military medical
</t>
    </r>
    <r>
      <rPr>
        <b/>
        <sz val="11"/>
        <color indexed="8"/>
        <rFont val="Calibri"/>
        <family val="2"/>
      </rPr>
      <t>Veteran</t>
    </r>
    <r>
      <rPr>
        <sz val="11"/>
        <color theme="1"/>
        <rFont val="Calibri"/>
        <family val="2"/>
      </rPr>
      <t xml:space="preserve"> - Veteran's medical
</t>
    </r>
    <r>
      <rPr>
        <b/>
        <sz val="11"/>
        <color indexed="8"/>
        <rFont val="Calibri"/>
        <family val="2"/>
      </rPr>
      <t>None</t>
    </r>
    <r>
      <rPr>
        <sz val="11"/>
        <color theme="1"/>
        <rFont val="Calibri"/>
        <family val="2"/>
      </rPr>
      <t xml:space="preserve"> - None
</t>
    </r>
    <r>
      <rPr>
        <b/>
        <sz val="11"/>
        <color indexed="8"/>
        <rFont val="Calibri"/>
        <family val="2"/>
      </rPr>
      <t>Other</t>
    </r>
    <r>
      <rPr>
        <sz val="11"/>
        <color theme="1"/>
        <rFont val="Calibri"/>
        <family val="2"/>
      </rPr>
      <t xml:space="preserve"> - Other
</t>
    </r>
  </si>
  <si>
    <t>Early Learning -&gt; EL Child -&gt; EL Health Information -&gt; Insurance</t>
  </si>
  <si>
    <t>Added Military and Veteran coverage to option set.</t>
  </si>
  <si>
    <t>Early Learning -&gt; EL Child -&gt; EL Health Information -&gt; Dental</t>
  </si>
  <si>
    <t>Early Learning -&gt; EL Child -&gt; Developmental Assessments</t>
  </si>
  <si>
    <t>Early Learning -&gt; EL Organization -&gt; Organization Information</t>
  </si>
  <si>
    <t>Adult Education -&gt; AE Student -&gt; Academic Record (added)
Early Learning -&gt; EL Staff -&gt; Education (added)
K12 -&gt; K12 Student -&gt; Academic Record
Postsecondary -&gt; PS Student -&gt; Academic Record
Postsecondary -&gt; PS Student -&gt; K12 Transcript</t>
  </si>
  <si>
    <r>
      <t>ChildDevelopmentAssociate</t>
    </r>
    <r>
      <rPr>
        <sz val="11"/>
        <color theme="1"/>
        <rFont val="Calibri"/>
        <family val="2"/>
      </rPr>
      <t xml:space="preserve"> - Child Development Associate (CDA)
</t>
    </r>
    <r>
      <rPr>
        <b/>
        <sz val="11"/>
        <color indexed="8"/>
        <rFont val="Calibri"/>
        <family val="2"/>
      </rPr>
      <t>DirectorsLevelCredential</t>
    </r>
    <r>
      <rPr>
        <sz val="11"/>
        <color theme="1"/>
        <rFont val="Calibri"/>
        <family val="2"/>
      </rPr>
      <t xml:space="preserve"> - Directors Level Credential
</t>
    </r>
    <r>
      <rPr>
        <b/>
        <sz val="11"/>
        <color indexed="8"/>
        <rFont val="Calibri"/>
        <family val="2"/>
      </rPr>
      <t>StateInfantToddler</t>
    </r>
    <r>
      <rPr>
        <sz val="11"/>
        <color theme="1"/>
        <rFont val="Calibri"/>
        <family val="2"/>
      </rPr>
      <t xml:space="preserve"> - State Awarded Credential for Infant/Toddler
</t>
    </r>
    <r>
      <rPr>
        <b/>
        <sz val="11"/>
        <color indexed="8"/>
        <rFont val="Calibri"/>
        <family val="2"/>
      </rPr>
      <t>StatePreschool</t>
    </r>
    <r>
      <rPr>
        <sz val="11"/>
        <color theme="1"/>
        <rFont val="Calibri"/>
        <family val="2"/>
      </rPr>
      <t xml:space="preserve"> - State Awarded Preschool Credential
</t>
    </r>
    <r>
      <rPr>
        <b/>
        <sz val="11"/>
        <color indexed="8"/>
        <rFont val="Calibri"/>
        <family val="2"/>
      </rPr>
      <t>StateSchoolAge</t>
    </r>
    <r>
      <rPr>
        <sz val="11"/>
        <color theme="1"/>
        <rFont val="Calibri"/>
        <family val="2"/>
      </rPr>
      <t xml:space="preserve"> - State Awarded School-Age Credential
</t>
    </r>
    <r>
      <rPr>
        <b/>
        <sz val="11"/>
        <color indexed="8"/>
        <rFont val="Calibri"/>
        <family val="2"/>
      </rPr>
      <t>Other</t>
    </r>
    <r>
      <rPr>
        <sz val="11"/>
        <color theme="1"/>
        <rFont val="Calibri"/>
        <family val="2"/>
      </rPr>
      <t xml:space="preserve"> - Other
</t>
    </r>
  </si>
  <si>
    <t>Early Childhood Degree or Certificate Holder</t>
  </si>
  <si>
    <t>EarlyChildhoodDegreeOrCertificateHolder</t>
  </si>
  <si>
    <t>Early Childhood Enrollment Service Type</t>
  </si>
  <si>
    <r>
      <t>HeadStart</t>
    </r>
    <r>
      <rPr>
        <sz val="11"/>
        <color theme="1"/>
        <rFont val="Calibri"/>
        <family val="2"/>
      </rPr>
      <t xml:space="preserve"> - Head Start
</t>
    </r>
    <r>
      <rPr>
        <b/>
        <sz val="11"/>
        <color indexed="8"/>
        <rFont val="Calibri"/>
        <family val="2"/>
      </rPr>
      <t>EarlyHeadStart</t>
    </r>
    <r>
      <rPr>
        <sz val="11"/>
        <color theme="1"/>
        <rFont val="Calibri"/>
        <family val="2"/>
      </rPr>
      <t xml:space="preserve"> - Early Head Start
</t>
    </r>
    <r>
      <rPr>
        <b/>
        <sz val="11"/>
        <color indexed="8"/>
        <rFont val="Calibri"/>
        <family val="2"/>
      </rPr>
      <t>PublicPreschool</t>
    </r>
    <r>
      <rPr>
        <sz val="11"/>
        <color theme="1"/>
        <rFont val="Calibri"/>
        <family val="2"/>
      </rPr>
      <t xml:space="preserve"> - Public Preschool
</t>
    </r>
    <r>
      <rPr>
        <b/>
        <sz val="11"/>
        <color indexed="8"/>
        <rFont val="Calibri"/>
        <family val="2"/>
      </rPr>
      <t>FeeForService</t>
    </r>
    <r>
      <rPr>
        <sz val="11"/>
        <color theme="1"/>
        <rFont val="Calibri"/>
        <family val="2"/>
      </rPr>
      <t xml:space="preserve"> - Fee For Service
</t>
    </r>
    <r>
      <rPr>
        <b/>
        <sz val="11"/>
        <color indexed="8"/>
        <rFont val="Calibri"/>
        <family val="2"/>
      </rPr>
      <t>PreschoolSpecialEducation</t>
    </r>
    <r>
      <rPr>
        <sz val="11"/>
        <color theme="1"/>
        <rFont val="Calibri"/>
        <family val="2"/>
      </rPr>
      <t xml:space="preserve"> - Preschool Special Education
</t>
    </r>
    <r>
      <rPr>
        <b/>
        <sz val="11"/>
        <color indexed="8"/>
        <rFont val="Calibri"/>
        <family val="2"/>
      </rPr>
      <t>HomeVisiting</t>
    </r>
    <r>
      <rPr>
        <sz val="11"/>
        <color theme="1"/>
        <rFont val="Calibri"/>
        <family val="2"/>
      </rPr>
      <t xml:space="preserve"> - Home Visiting
</t>
    </r>
    <r>
      <rPr>
        <b/>
        <sz val="11"/>
        <color indexed="8"/>
        <rFont val="Calibri"/>
        <family val="2"/>
      </rPr>
      <t>EarlyInterventionPartC</t>
    </r>
    <r>
      <rPr>
        <sz val="11"/>
        <color theme="1"/>
        <rFont val="Calibri"/>
        <family val="2"/>
      </rPr>
      <t xml:space="preserve"> - Early Intervention Services Part C
</t>
    </r>
    <r>
      <rPr>
        <b/>
        <sz val="11"/>
        <color indexed="8"/>
        <rFont val="Calibri"/>
        <family val="2"/>
      </rPr>
      <t>Other</t>
    </r>
    <r>
      <rPr>
        <sz val="11"/>
        <color theme="1"/>
        <rFont val="Calibri"/>
        <family val="2"/>
      </rPr>
      <t xml:space="preserve"> - Other
</t>
    </r>
    <r>
      <rPr>
        <b/>
        <sz val="11"/>
        <color indexed="8"/>
        <rFont val="Calibri"/>
        <family val="2"/>
      </rPr>
      <t>None</t>
    </r>
    <r>
      <rPr>
        <sz val="11"/>
        <color theme="1"/>
        <rFont val="Calibri"/>
        <family val="2"/>
      </rPr>
      <t xml:space="preserve"> - None
</t>
    </r>
  </si>
  <si>
    <t>Early Learning -&gt; EL Child -&gt; EL Educational Experiences
Early Learning -&gt; EL Class/Group -&gt; Population (added)</t>
  </si>
  <si>
    <t>Name changed from Early Childhood Program Type Enrollment.</t>
  </si>
  <si>
    <t>EarlyChildhoodEnrollmentServiceType</t>
  </si>
  <si>
    <t>Use multiple times when more than one program type is offered.</t>
  </si>
  <si>
    <t>Early Childhood Setting</t>
  </si>
  <si>
    <r>
      <t>HomeBased</t>
    </r>
    <r>
      <rPr>
        <sz val="11"/>
        <color theme="1"/>
        <rFont val="Calibri"/>
        <family val="2"/>
      </rPr>
      <t xml:space="preserve"> - Home-based (Child's Home)
</t>
    </r>
    <r>
      <rPr>
        <b/>
        <sz val="11"/>
        <color indexed="8"/>
        <rFont val="Calibri"/>
        <family val="2"/>
      </rPr>
      <t>CenterBased</t>
    </r>
    <r>
      <rPr>
        <sz val="11"/>
        <color theme="1"/>
        <rFont val="Calibri"/>
        <family val="2"/>
      </rPr>
      <t xml:space="preserve"> - Center-based (including a school setting)
</t>
    </r>
    <r>
      <rPr>
        <b/>
        <sz val="11"/>
        <color indexed="8"/>
        <rFont val="Calibri"/>
        <family val="2"/>
      </rPr>
      <t>CenterBasedSpecial</t>
    </r>
    <r>
      <rPr>
        <sz val="11"/>
        <color theme="1"/>
        <rFont val="Calibri"/>
        <family val="2"/>
      </rPr>
      <t xml:space="preserve"> - Center-based for children with special needs
</t>
    </r>
    <r>
      <rPr>
        <b/>
        <sz val="11"/>
        <color indexed="8"/>
        <rFont val="Calibri"/>
        <family val="2"/>
      </rPr>
      <t>FamilyChildCare</t>
    </r>
    <r>
      <rPr>
        <sz val="11"/>
        <color theme="1"/>
        <rFont val="Calibri"/>
        <family val="2"/>
      </rPr>
      <t xml:space="preserve"> - Family Child Care Home (Provider's Home)
</t>
    </r>
    <r>
      <rPr>
        <b/>
        <sz val="11"/>
        <color indexed="8"/>
        <rFont val="Calibri"/>
        <family val="2"/>
      </rPr>
      <t>MultiSetting</t>
    </r>
    <r>
      <rPr>
        <sz val="11"/>
        <color theme="1"/>
        <rFont val="Calibri"/>
        <family val="2"/>
      </rPr>
      <t xml:space="preserve"> - Multi-setting
</t>
    </r>
  </si>
  <si>
    <t>Name changed from Early Learning Program Setting. Code set updated.</t>
  </si>
  <si>
    <t>EarlyChildhoodSetting</t>
  </si>
  <si>
    <t>Early Learning -&gt; EL Child -&gt; EL Educational Experiences -&gt; Special Education</t>
  </si>
  <si>
    <t>Early Learning Child Developmental Screening Status</t>
  </si>
  <si>
    <t>The result of a brief standardized screening tool aiding in the identification of children at risk of a developmental disorder.</t>
  </si>
  <si>
    <r>
      <t>FurtherEvaluationNeeded</t>
    </r>
    <r>
      <rPr>
        <sz val="11"/>
        <color theme="1"/>
        <rFont val="Calibri"/>
        <family val="2"/>
      </rPr>
      <t xml:space="preserve"> - Further evaluation needed
</t>
    </r>
    <r>
      <rPr>
        <b/>
        <sz val="11"/>
        <color indexed="8"/>
        <rFont val="Calibri"/>
        <family val="2"/>
      </rPr>
      <t>NoFurtherEvaluationNeeded</t>
    </r>
    <r>
      <rPr>
        <sz val="11"/>
        <color theme="1"/>
        <rFont val="Calibri"/>
        <family val="2"/>
      </rPr>
      <t xml:space="preserve"> - No further evaluation needed
</t>
    </r>
    <r>
      <rPr>
        <b/>
        <sz val="11"/>
        <color indexed="8"/>
        <rFont val="Calibri"/>
        <family val="2"/>
      </rPr>
      <t>NoScreeningPerformed</t>
    </r>
    <r>
      <rPr>
        <sz val="11"/>
        <color theme="1"/>
        <rFont val="Calibri"/>
        <family val="2"/>
      </rPr>
      <t xml:space="preserve"> - No Screening Performed
</t>
    </r>
  </si>
  <si>
    <t>Changed element name from Developmental Screening. Definition modified.</t>
  </si>
  <si>
    <t>EarlyLearningChildDevelopmentalScreeningStatus</t>
  </si>
  <si>
    <r>
      <t>01</t>
    </r>
    <r>
      <rPr>
        <sz val="11"/>
        <color theme="1"/>
        <rFont val="Calibri"/>
        <family val="2"/>
      </rPr>
      <t xml:space="preserve"> - Creative curriculum infants/toddlers
</t>
    </r>
    <r>
      <rPr>
        <b/>
        <sz val="11"/>
        <color indexed="8"/>
        <rFont val="Calibri"/>
        <family val="2"/>
      </rPr>
      <t>02</t>
    </r>
    <r>
      <rPr>
        <sz val="11"/>
        <color theme="1"/>
        <rFont val="Calibri"/>
        <family val="2"/>
      </rPr>
      <t xml:space="preserve"> - Creative curriculum preschool
</t>
    </r>
    <r>
      <rPr>
        <b/>
        <sz val="11"/>
        <color indexed="8"/>
        <rFont val="Calibri"/>
        <family val="2"/>
      </rPr>
      <t>03</t>
    </r>
    <r>
      <rPr>
        <sz val="11"/>
        <color theme="1"/>
        <rFont val="Calibri"/>
        <family val="2"/>
      </rPr>
      <t xml:space="preserve"> - Creative curriculum family child care
</t>
    </r>
    <r>
      <rPr>
        <b/>
        <sz val="11"/>
        <color indexed="8"/>
        <rFont val="Calibri"/>
        <family val="2"/>
      </rPr>
      <t>04</t>
    </r>
    <r>
      <rPr>
        <sz val="11"/>
        <color theme="1"/>
        <rFont val="Calibri"/>
        <family val="2"/>
      </rPr>
      <t xml:space="preserve"> - Highscope preschoolers
</t>
    </r>
    <r>
      <rPr>
        <b/>
        <sz val="11"/>
        <color indexed="8"/>
        <rFont val="Calibri"/>
        <family val="2"/>
      </rPr>
      <t>05</t>
    </r>
    <r>
      <rPr>
        <sz val="11"/>
        <color theme="1"/>
        <rFont val="Calibri"/>
        <family val="2"/>
      </rPr>
      <t xml:space="preserve"> - Highscope infants/toddlers
</t>
    </r>
    <r>
      <rPr>
        <b/>
        <sz val="11"/>
        <color indexed="8"/>
        <rFont val="Calibri"/>
        <family val="2"/>
      </rPr>
      <t>06</t>
    </r>
    <r>
      <rPr>
        <sz val="11"/>
        <color theme="1"/>
        <rFont val="Calibri"/>
        <family val="2"/>
      </rPr>
      <t xml:space="preserve"> - Montessori curriculum
</t>
    </r>
    <r>
      <rPr>
        <b/>
        <sz val="11"/>
        <color indexed="8"/>
        <rFont val="Calibri"/>
        <family val="2"/>
      </rPr>
      <t>07</t>
    </r>
    <r>
      <rPr>
        <sz val="11"/>
        <color theme="1"/>
        <rFont val="Calibri"/>
        <family val="2"/>
      </rPr>
      <t xml:space="preserve"> - Locally designed curriculum
</t>
    </r>
    <r>
      <rPr>
        <b/>
        <sz val="11"/>
        <color indexed="8"/>
        <rFont val="Calibri"/>
        <family val="2"/>
      </rPr>
      <t>08</t>
    </r>
    <r>
      <rPr>
        <sz val="11"/>
        <color theme="1"/>
        <rFont val="Calibri"/>
        <family val="2"/>
      </rPr>
      <t xml:space="preserve"> - Other curriculum
</t>
    </r>
    <r>
      <rPr>
        <b/>
        <sz val="11"/>
        <color indexed="8"/>
        <rFont val="Calibri"/>
        <family val="2"/>
      </rPr>
      <t>09</t>
    </r>
    <r>
      <rPr>
        <sz val="11"/>
        <color theme="1"/>
        <rFont val="Calibri"/>
        <family val="2"/>
      </rPr>
      <t xml:space="preserve"> - None
</t>
    </r>
  </si>
  <si>
    <t>Early Learning -&gt; EL Class/Group -&gt; Curriculum</t>
  </si>
  <si>
    <t>Early Learning -&gt; EL Class/Group -&gt; Identification</t>
  </si>
  <si>
    <r>
      <t>Infants</t>
    </r>
    <r>
      <rPr>
        <sz val="11"/>
        <color theme="1"/>
        <rFont val="Calibri"/>
        <family val="2"/>
      </rPr>
      <t xml:space="preserve"> - Meets or exceeds standards for infants
</t>
    </r>
    <r>
      <rPr>
        <b/>
        <sz val="11"/>
        <color indexed="8"/>
        <rFont val="Calibri"/>
        <family val="2"/>
      </rPr>
      <t>Toddlers</t>
    </r>
    <r>
      <rPr>
        <sz val="11"/>
        <color theme="1"/>
        <rFont val="Calibri"/>
        <family val="2"/>
      </rPr>
      <t xml:space="preserve"> - Meets or exceeds standards for toddlers
</t>
    </r>
    <r>
      <rPr>
        <b/>
        <sz val="11"/>
        <color indexed="8"/>
        <rFont val="Calibri"/>
        <family val="2"/>
      </rPr>
      <t>Preschoolers</t>
    </r>
    <r>
      <rPr>
        <sz val="11"/>
        <color theme="1"/>
        <rFont val="Calibri"/>
        <family val="2"/>
      </rPr>
      <t xml:space="preserve"> - Meets or exceeds standards for preschoolers
</t>
    </r>
    <r>
      <rPr>
        <b/>
        <sz val="11"/>
        <color indexed="8"/>
        <rFont val="Calibri"/>
        <family val="2"/>
      </rPr>
      <t>School-Age</t>
    </r>
    <r>
      <rPr>
        <sz val="11"/>
        <color theme="1"/>
        <rFont val="Calibri"/>
        <family val="2"/>
      </rPr>
      <t xml:space="preserve"> - Meets or exceeds standards for school-age
</t>
    </r>
  </si>
  <si>
    <t>Early Learning -&gt; EL Class/Group -&gt; Population</t>
  </si>
  <si>
    <t>Early Learning Oldest Age Authorized to Serve</t>
  </si>
  <si>
    <t>The oldest age of children a class/group is authorized or licensed to serve. (Age is specified in months)</t>
  </si>
  <si>
    <t>Early Learning -&gt; EL Class/Group -&gt; Population
Early Learning -&gt; EL Organization -&gt; Organization Characteristics</t>
  </si>
  <si>
    <t>Early Learning -&gt; Licensing
Early Learning -&gt; Program Compliance
Early Learning -&gt; Program Quality
School Readiness</t>
  </si>
  <si>
    <t>EarlyLearningOIdestAgeAuthorizedToServe</t>
  </si>
  <si>
    <t>Early Learning -&gt; EL Class/Group -&gt; Structure (added)
Early Learning -&gt; EL Organization -&gt; Organization Information</t>
  </si>
  <si>
    <t>Early Learning Program Developmental Screening Status</t>
  </si>
  <si>
    <t>An indication of whether a program ensures that all children served by the program are receiving developmental screenings.</t>
  </si>
  <si>
    <t>Early Learning -&gt; EL Organization -&gt; Health Promotion</t>
  </si>
  <si>
    <t>EarlyLearningProgramDevelopmentalScreeningStatus</t>
  </si>
  <si>
    <t>Early Learning Program Eligibility Category</t>
  </si>
  <si>
    <r>
      <t>Age</t>
    </r>
    <r>
      <rPr>
        <sz val="11"/>
        <color theme="1"/>
        <rFont val="Calibri"/>
        <family val="2"/>
      </rPr>
      <t xml:space="preserve"> - Age
</t>
    </r>
    <r>
      <rPr>
        <b/>
        <sz val="11"/>
        <color indexed="8"/>
        <rFont val="Calibri"/>
        <family val="2"/>
      </rPr>
      <t>FamilyIncome</t>
    </r>
    <r>
      <rPr>
        <sz val="11"/>
        <color theme="1"/>
        <rFont val="Calibri"/>
        <family val="2"/>
      </rPr>
      <t xml:space="preserve"> - Family income
</t>
    </r>
    <r>
      <rPr>
        <b/>
        <sz val="11"/>
        <color indexed="8"/>
        <rFont val="Calibri"/>
        <family val="2"/>
      </rPr>
      <t>DisabilityStatus</t>
    </r>
    <r>
      <rPr>
        <sz val="11"/>
        <color theme="1"/>
        <rFont val="Calibri"/>
        <family val="2"/>
      </rPr>
      <t xml:space="preserve"> - Disability Status
</t>
    </r>
    <r>
      <rPr>
        <b/>
        <sz val="11"/>
        <color indexed="8"/>
        <rFont val="Calibri"/>
        <family val="2"/>
      </rPr>
      <t>SSSI</t>
    </r>
    <r>
      <rPr>
        <sz val="11"/>
        <color theme="1"/>
        <rFont val="Calibri"/>
        <family val="2"/>
      </rPr>
      <t xml:space="preserve"> - Supplemental social security income
</t>
    </r>
    <r>
      <rPr>
        <b/>
        <sz val="11"/>
        <color indexed="8"/>
        <rFont val="Calibri"/>
        <family val="2"/>
      </rPr>
      <t>WIC</t>
    </r>
    <r>
      <rPr>
        <sz val="11"/>
        <color theme="1"/>
        <rFont val="Calibri"/>
        <family val="2"/>
      </rPr>
      <t xml:space="preserve"> - Women, infants, and children
</t>
    </r>
    <r>
      <rPr>
        <b/>
        <sz val="11"/>
        <color indexed="8"/>
        <rFont val="Calibri"/>
        <family val="2"/>
      </rPr>
      <t>TANF</t>
    </r>
    <r>
      <rPr>
        <sz val="11"/>
        <color theme="1"/>
        <rFont val="Calibri"/>
        <family val="2"/>
      </rPr>
      <t xml:space="preserve"> - Temporary assistance for needy families
</t>
    </r>
    <r>
      <rPr>
        <b/>
        <sz val="11"/>
        <color indexed="8"/>
        <rFont val="Calibri"/>
        <family val="2"/>
      </rPr>
      <t>OtherPublicAssistance</t>
    </r>
    <r>
      <rPr>
        <sz val="11"/>
        <color theme="1"/>
        <rFont val="Calibri"/>
        <family val="2"/>
      </rPr>
      <t xml:space="preserve"> - Other public assistance
</t>
    </r>
    <r>
      <rPr>
        <b/>
        <sz val="11"/>
        <color indexed="8"/>
        <rFont val="Calibri"/>
        <family val="2"/>
      </rPr>
      <t>Foster</t>
    </r>
    <r>
      <rPr>
        <sz val="11"/>
        <color theme="1"/>
        <rFont val="Calibri"/>
        <family val="2"/>
      </rPr>
      <t xml:space="preserve"> - Foster
</t>
    </r>
    <r>
      <rPr>
        <b/>
        <sz val="11"/>
        <color indexed="8"/>
        <rFont val="Calibri"/>
        <family val="2"/>
      </rPr>
      <t>MilitaryFamily</t>
    </r>
    <r>
      <rPr>
        <sz val="11"/>
        <color theme="1"/>
        <rFont val="Calibri"/>
        <family val="2"/>
      </rPr>
      <t xml:space="preserve"> - Military family
</t>
    </r>
    <r>
      <rPr>
        <b/>
        <sz val="11"/>
        <color indexed="8"/>
        <rFont val="Calibri"/>
        <family val="2"/>
      </rPr>
      <t>ELL</t>
    </r>
    <r>
      <rPr>
        <sz val="11"/>
        <color theme="1"/>
        <rFont val="Calibri"/>
        <family val="2"/>
      </rPr>
      <t xml:space="preserve"> - Home language other than English
</t>
    </r>
    <r>
      <rPr>
        <b/>
        <sz val="11"/>
        <color indexed="8"/>
        <rFont val="Calibri"/>
        <family val="2"/>
      </rPr>
      <t>OtherFamilyRisk</t>
    </r>
    <r>
      <rPr>
        <sz val="11"/>
        <color theme="1"/>
        <rFont val="Calibri"/>
        <family val="2"/>
      </rPr>
      <t xml:space="preserve"> - Other family risk factors
</t>
    </r>
    <r>
      <rPr>
        <b/>
        <sz val="11"/>
        <color indexed="8"/>
        <rFont val="Calibri"/>
        <family val="2"/>
      </rPr>
      <t>OtherChildRisk</t>
    </r>
    <r>
      <rPr>
        <sz val="11"/>
        <color theme="1"/>
        <rFont val="Calibri"/>
        <family val="2"/>
      </rPr>
      <t xml:space="preserve"> - Other child risk factors
</t>
    </r>
    <r>
      <rPr>
        <b/>
        <sz val="11"/>
        <color indexed="8"/>
        <rFont val="Calibri"/>
        <family val="2"/>
      </rPr>
      <t>AtRisk</t>
    </r>
    <r>
      <rPr>
        <sz val="11"/>
        <color theme="1"/>
        <rFont val="Calibri"/>
        <family val="2"/>
      </rPr>
      <t xml:space="preserve"> - At-risk of having a substantial developmental delay
</t>
    </r>
    <r>
      <rPr>
        <b/>
        <sz val="11"/>
        <color indexed="8"/>
        <rFont val="Calibri"/>
        <family val="2"/>
      </rPr>
      <t>Other</t>
    </r>
    <r>
      <rPr>
        <sz val="11"/>
        <color theme="1"/>
        <rFont val="Calibri"/>
        <family val="2"/>
      </rPr>
      <t xml:space="preserve"> - Other
</t>
    </r>
  </si>
  <si>
    <t>Early Learning -&gt; EL Child -&gt; Demographic</t>
  </si>
  <si>
    <t>Name changed from Program Eligibility. Option set updated.</t>
  </si>
  <si>
    <t>EarlyLearningProgramEligibilityCategory</t>
  </si>
  <si>
    <r>
      <t>Unlicensed</t>
    </r>
    <r>
      <rPr>
        <sz val="11"/>
        <color theme="1"/>
        <rFont val="Calibri"/>
        <family val="2"/>
      </rPr>
      <t xml:space="preserve"> - Unlicensed
</t>
    </r>
    <r>
      <rPr>
        <b/>
        <sz val="11"/>
        <color indexed="8"/>
        <rFont val="Calibri"/>
        <family val="2"/>
      </rPr>
      <t>ExemptRegulated</t>
    </r>
    <r>
      <rPr>
        <sz val="11"/>
        <color theme="1"/>
        <rFont val="Calibri"/>
        <family val="2"/>
      </rPr>
      <t xml:space="preserve"> - Exempt - regulated
</t>
    </r>
    <r>
      <rPr>
        <b/>
        <sz val="11"/>
        <color indexed="8"/>
        <rFont val="Calibri"/>
        <family val="2"/>
      </rPr>
      <t>ExemptUnregulated</t>
    </r>
    <r>
      <rPr>
        <sz val="11"/>
        <color theme="1"/>
        <rFont val="Calibri"/>
        <family val="2"/>
      </rPr>
      <t xml:space="preserve"> - Exempt - unregulated
</t>
    </r>
    <r>
      <rPr>
        <b/>
        <sz val="11"/>
        <color indexed="8"/>
        <rFont val="Calibri"/>
        <family val="2"/>
      </rPr>
      <t>Licensed</t>
    </r>
    <r>
      <rPr>
        <sz val="11"/>
        <color theme="1"/>
        <rFont val="Calibri"/>
        <family val="2"/>
      </rPr>
      <t xml:space="preserve"> - Licensed
</t>
    </r>
  </si>
  <si>
    <t>Early Learning Youngest Age Authorized to Serve</t>
  </si>
  <si>
    <t>The youngest age of children a class/group is authorized or licensed to serve. (Age is specified in months)</t>
  </si>
  <si>
    <t>Was previously named Ages Served.</t>
  </si>
  <si>
    <t>EarlyLearningYoungestAgeAuthorizedToServe</t>
  </si>
  <si>
    <t>Early Learning -&gt; EL Organization -&gt; Organization Characteristics</t>
  </si>
  <si>
    <t>Early Learning -&gt; EL Staff -&gt; Employment
K12 -&gt; K12 Staff -&gt; Assignment</t>
  </si>
  <si>
    <t>Adult Education -&gt; AE Staff -&gt; Contact -&gt; Email (added)
Adult Education -&gt; AE Student -&gt; Contact -&gt; Email (added)
Career and Technical -&gt; CTE Student -&gt; Contact -&gt; Email (added)
Early Learning -&gt; EL Staff -&gt; Contact -&gt; Email
Early Learning -&gt; Parent/Guardian -&gt; Contact -&gt; Email
K12 -&gt; K12 Staff -&gt; Contact -&gt; Email
K12 -&gt; K12 Student -&gt; Contact -&gt; Email
K12 -&gt; Parent/Guardian -&gt; Contact -&gt; Email
Postsecondary -&gt; PS Student -&gt; Contact -&gt; Email</t>
  </si>
  <si>
    <t>Early Learning -&gt; EL Staff -&gt; Employment</t>
  </si>
  <si>
    <t>Early Learning -&gt; EL Staff -&gt; Employment
K12 -&gt; K12 Staff -&gt; Employment</t>
  </si>
  <si>
    <t>Adult Education -&gt; AE Student -&gt; Program Participation (added)
Early Learning -&gt; EL Child -&gt; EL Educational Experiences</t>
  </si>
  <si>
    <t>Enrollment Entry Date</t>
  </si>
  <si>
    <t>Early Learning -&gt; EL Child -&gt; EL Educational Experiences
K12 -&gt; K12 Class/Section -&gt; Enrollment
K12 -&gt; K12 Student -&gt; Enrollment</t>
  </si>
  <si>
    <t>Changed name from Entry Date.</t>
  </si>
  <si>
    <t>EnrollmentEntryDate</t>
  </si>
  <si>
    <t>Adult Education -&gt; AE Student -&gt; Program Participation (added)
Early Learning -&gt; EL Child -&gt; EL Educational Experiences
K12 -&gt; K12 Student -&gt; Enrollment
Postsecondary -&gt; PS Student -&gt; Enrollment</t>
  </si>
  <si>
    <t xml:space="preserve">Regulated
Unregulated
Exempt
</t>
  </si>
  <si>
    <t>Early Learning -&gt; EL Organization -&gt; Facility</t>
  </si>
  <si>
    <t>Early Learning -&gt; Family -&gt; Identifier</t>
  </si>
  <si>
    <t>Early Learning -&gt; Family -&gt; Family/Household Information</t>
  </si>
  <si>
    <t>Adult Education -&gt; AE Staff -&gt; Identity -&gt; Name (added)
Adult Education -&gt; AE Student -&gt; Identity -&gt; Name (added)
Career and Technical -&gt; CTE Student -&gt; Identity -&gt; Name (added)
Early Learning -&gt; EL Child -&gt; Identity -&gt; Name
Early Learning -&gt; EL Staff -&gt; Identity -&gt; Name
Early Learning -&gt; Parent/Guardian -&gt; Identity -&gt; Name
K12 -&gt; K12 Staff -&gt; Identity -&gt; Name
K12 -&gt; K12 Student -&gt; Identity -&gt; Name
K12 -&gt; Parent/Guardian -&gt; Identity -&gt; Name
Postsecondary -&gt; PS Staff -&gt; Identity -&gt; Name
Postsecondary -&gt; PS Student -&gt; Identity -&gt; Name
Workforce -&gt; Workforce Program Participant -&gt; Identity -&gt; Name (added)</t>
  </si>
  <si>
    <r>
      <t>01</t>
    </r>
    <r>
      <rPr>
        <sz val="11"/>
        <color theme="1"/>
        <rFont val="Calibri"/>
        <family val="2"/>
      </rPr>
      <t xml:space="preserve"> - Health insurance
</t>
    </r>
    <r>
      <rPr>
        <b/>
        <sz val="11"/>
        <color indexed="8"/>
        <rFont val="Calibri"/>
        <family val="2"/>
      </rPr>
      <t>02</t>
    </r>
    <r>
      <rPr>
        <sz val="11"/>
        <color theme="1"/>
        <rFont val="Calibri"/>
        <family val="2"/>
      </rPr>
      <t xml:space="preserve"> - Dental insurance
</t>
    </r>
    <r>
      <rPr>
        <b/>
        <sz val="11"/>
        <color indexed="8"/>
        <rFont val="Calibri"/>
        <family val="2"/>
      </rPr>
      <t>03</t>
    </r>
    <r>
      <rPr>
        <sz val="11"/>
        <color theme="1"/>
        <rFont val="Calibri"/>
        <family val="2"/>
      </rPr>
      <t xml:space="preserve"> - Vision
</t>
    </r>
    <r>
      <rPr>
        <b/>
        <sz val="11"/>
        <color indexed="8"/>
        <rFont val="Calibri"/>
        <family val="2"/>
      </rPr>
      <t>04</t>
    </r>
    <r>
      <rPr>
        <sz val="11"/>
        <color theme="1"/>
        <rFont val="Calibri"/>
        <family val="2"/>
      </rPr>
      <t xml:space="preserve"> - Disability insurance
</t>
    </r>
    <r>
      <rPr>
        <b/>
        <sz val="11"/>
        <color indexed="8"/>
        <rFont val="Calibri"/>
        <family val="2"/>
      </rPr>
      <t>05</t>
    </r>
    <r>
      <rPr>
        <sz val="11"/>
        <color theme="1"/>
        <rFont val="Calibri"/>
        <family val="2"/>
      </rPr>
      <t xml:space="preserve"> - Retirement
</t>
    </r>
    <r>
      <rPr>
        <b/>
        <sz val="11"/>
        <color indexed="8"/>
        <rFont val="Calibri"/>
        <family val="2"/>
      </rPr>
      <t>06</t>
    </r>
    <r>
      <rPr>
        <sz val="11"/>
        <color theme="1"/>
        <rFont val="Calibri"/>
        <family val="2"/>
      </rPr>
      <t xml:space="preserve"> - Professional membership fees paid
</t>
    </r>
    <r>
      <rPr>
        <b/>
        <sz val="11"/>
        <color indexed="8"/>
        <rFont val="Calibri"/>
        <family val="2"/>
      </rPr>
      <t>07</t>
    </r>
    <r>
      <rPr>
        <sz val="11"/>
        <color theme="1"/>
        <rFont val="Calibri"/>
        <family val="2"/>
      </rPr>
      <t xml:space="preserve"> - Sick leave
</t>
    </r>
    <r>
      <rPr>
        <b/>
        <sz val="11"/>
        <color indexed="8"/>
        <rFont val="Calibri"/>
        <family val="2"/>
      </rPr>
      <t>08</t>
    </r>
    <r>
      <rPr>
        <sz val="11"/>
        <color theme="1"/>
        <rFont val="Calibri"/>
        <family val="2"/>
      </rPr>
      <t xml:space="preserve"> - Leave
</t>
    </r>
    <r>
      <rPr>
        <b/>
        <sz val="11"/>
        <color indexed="8"/>
        <rFont val="Calibri"/>
        <family val="2"/>
      </rPr>
      <t>09</t>
    </r>
    <r>
      <rPr>
        <sz val="11"/>
        <color theme="1"/>
        <rFont val="Calibri"/>
        <family val="2"/>
      </rPr>
      <t xml:space="preserve"> - Vacation
</t>
    </r>
    <r>
      <rPr>
        <b/>
        <sz val="11"/>
        <color indexed="8"/>
        <rFont val="Calibri"/>
        <family val="2"/>
      </rPr>
      <t>10</t>
    </r>
    <r>
      <rPr>
        <sz val="11"/>
        <color theme="1"/>
        <rFont val="Calibri"/>
        <family val="2"/>
      </rPr>
      <t xml:space="preserve"> - Holiday
</t>
    </r>
    <r>
      <rPr>
        <b/>
        <sz val="11"/>
        <color indexed="8"/>
        <rFont val="Calibri"/>
        <family val="2"/>
      </rPr>
      <t>11</t>
    </r>
    <r>
      <rPr>
        <sz val="11"/>
        <color theme="1"/>
        <rFont val="Calibri"/>
        <family val="2"/>
      </rPr>
      <t xml:space="preserve"> - Personal leave
</t>
    </r>
    <r>
      <rPr>
        <b/>
        <sz val="11"/>
        <color indexed="8"/>
        <rFont val="Calibri"/>
        <family val="2"/>
      </rPr>
      <t>12</t>
    </r>
    <r>
      <rPr>
        <sz val="11"/>
        <color theme="1"/>
        <rFont val="Calibri"/>
        <family val="2"/>
      </rPr>
      <t xml:space="preserve"> - Family leave
</t>
    </r>
    <r>
      <rPr>
        <b/>
        <sz val="11"/>
        <color indexed="8"/>
        <rFont val="Calibri"/>
        <family val="2"/>
      </rPr>
      <t>13</t>
    </r>
    <r>
      <rPr>
        <sz val="11"/>
        <color theme="1"/>
        <rFont val="Calibri"/>
        <family val="2"/>
      </rPr>
      <t xml:space="preserve"> - Bereavement leave
</t>
    </r>
    <r>
      <rPr>
        <b/>
        <sz val="11"/>
        <color indexed="8"/>
        <rFont val="Calibri"/>
        <family val="2"/>
      </rPr>
      <t>14</t>
    </r>
    <r>
      <rPr>
        <sz val="11"/>
        <color theme="1"/>
        <rFont val="Calibri"/>
        <family val="2"/>
      </rPr>
      <t xml:space="preserve"> - Jury duty leave
</t>
    </r>
    <r>
      <rPr>
        <b/>
        <sz val="11"/>
        <color indexed="8"/>
        <rFont val="Calibri"/>
        <family val="2"/>
      </rPr>
      <t>15</t>
    </r>
    <r>
      <rPr>
        <sz val="11"/>
        <color theme="1"/>
        <rFont val="Calibri"/>
        <family val="2"/>
      </rPr>
      <t xml:space="preserve"> - Life insurance
</t>
    </r>
    <r>
      <rPr>
        <b/>
        <sz val="11"/>
        <color indexed="8"/>
        <rFont val="Calibri"/>
        <family val="2"/>
      </rPr>
      <t>16</t>
    </r>
    <r>
      <rPr>
        <sz val="11"/>
        <color theme="1"/>
        <rFont val="Calibri"/>
        <family val="2"/>
      </rPr>
      <t xml:space="preserve"> - Maternity leave
</t>
    </r>
    <r>
      <rPr>
        <b/>
        <sz val="11"/>
        <color indexed="8"/>
        <rFont val="Calibri"/>
        <family val="2"/>
      </rPr>
      <t>17</t>
    </r>
    <r>
      <rPr>
        <sz val="11"/>
        <color theme="1"/>
        <rFont val="Calibri"/>
        <family val="2"/>
      </rPr>
      <t xml:space="preserve"> - Paternity leave
</t>
    </r>
    <r>
      <rPr>
        <b/>
        <sz val="11"/>
        <color indexed="8"/>
        <rFont val="Calibri"/>
        <family val="2"/>
      </rPr>
      <t>18</t>
    </r>
    <r>
      <rPr>
        <sz val="11"/>
        <color theme="1"/>
        <rFont val="Calibri"/>
        <family val="2"/>
      </rPr>
      <t xml:space="preserve"> - Family medical leave
</t>
    </r>
    <r>
      <rPr>
        <b/>
        <sz val="11"/>
        <color indexed="8"/>
        <rFont val="Calibri"/>
        <family val="2"/>
      </rPr>
      <t>19</t>
    </r>
    <r>
      <rPr>
        <sz val="11"/>
        <color theme="1"/>
        <rFont val="Calibri"/>
        <family val="2"/>
      </rPr>
      <t xml:space="preserve"> - Flex plan-dependent care
</t>
    </r>
    <r>
      <rPr>
        <b/>
        <sz val="11"/>
        <color indexed="8"/>
        <rFont val="Calibri"/>
        <family val="2"/>
      </rPr>
      <t>20</t>
    </r>
    <r>
      <rPr>
        <sz val="11"/>
        <color theme="1"/>
        <rFont val="Calibri"/>
        <family val="2"/>
      </rPr>
      <t xml:space="preserve"> - Flex plan-medical (MSA/HSA)
</t>
    </r>
    <r>
      <rPr>
        <b/>
        <sz val="11"/>
        <color indexed="8"/>
        <rFont val="Calibri"/>
        <family val="2"/>
      </rPr>
      <t>21</t>
    </r>
    <r>
      <rPr>
        <sz val="11"/>
        <color theme="1"/>
        <rFont val="Calibri"/>
        <family val="2"/>
      </rPr>
      <t xml:space="preserve"> - Transportation
</t>
    </r>
    <r>
      <rPr>
        <b/>
        <sz val="11"/>
        <color indexed="8"/>
        <rFont val="Calibri"/>
        <family val="2"/>
      </rPr>
      <t>22</t>
    </r>
    <r>
      <rPr>
        <sz val="11"/>
        <color theme="1"/>
        <rFont val="Calibri"/>
        <family val="2"/>
      </rPr>
      <t xml:space="preserve"> - Parking
</t>
    </r>
    <r>
      <rPr>
        <b/>
        <sz val="11"/>
        <color indexed="8"/>
        <rFont val="Calibri"/>
        <family val="2"/>
      </rPr>
      <t>23</t>
    </r>
    <r>
      <rPr>
        <sz val="11"/>
        <color theme="1"/>
        <rFont val="Calibri"/>
        <family val="2"/>
      </rPr>
      <t xml:space="preserve"> - Flex schedule/time
</t>
    </r>
    <r>
      <rPr>
        <b/>
        <sz val="11"/>
        <color indexed="8"/>
        <rFont val="Calibri"/>
        <family val="2"/>
      </rPr>
      <t>24</t>
    </r>
    <r>
      <rPr>
        <sz val="11"/>
        <color theme="1"/>
        <rFont val="Calibri"/>
        <family val="2"/>
      </rPr>
      <t xml:space="preserve"> - Employee Assistance Program (EAP)
</t>
    </r>
    <r>
      <rPr>
        <b/>
        <sz val="11"/>
        <color indexed="8"/>
        <rFont val="Calibri"/>
        <family val="2"/>
      </rPr>
      <t>25</t>
    </r>
    <r>
      <rPr>
        <sz val="11"/>
        <color theme="1"/>
        <rFont val="Calibri"/>
        <family val="2"/>
      </rPr>
      <t xml:space="preserve"> - Paid training
</t>
    </r>
    <r>
      <rPr>
        <b/>
        <sz val="11"/>
        <color indexed="8"/>
        <rFont val="Calibri"/>
        <family val="2"/>
      </rPr>
      <t>26</t>
    </r>
    <r>
      <rPr>
        <sz val="11"/>
        <color theme="1"/>
        <rFont val="Calibri"/>
        <family val="2"/>
      </rPr>
      <t xml:space="preserve"> - Tuition reimbursement
</t>
    </r>
    <r>
      <rPr>
        <b/>
        <sz val="11"/>
        <color indexed="8"/>
        <rFont val="Calibri"/>
        <family val="2"/>
      </rPr>
      <t>27</t>
    </r>
    <r>
      <rPr>
        <sz val="11"/>
        <color theme="1"/>
        <rFont val="Calibri"/>
        <family val="2"/>
      </rPr>
      <t xml:space="preserve"> - Child care fee assistance
</t>
    </r>
    <r>
      <rPr>
        <b/>
        <sz val="11"/>
        <color indexed="8"/>
        <rFont val="Calibri"/>
        <family val="2"/>
      </rPr>
      <t>28</t>
    </r>
    <r>
      <rPr>
        <sz val="11"/>
        <color theme="1"/>
        <rFont val="Calibri"/>
        <family val="2"/>
      </rPr>
      <t xml:space="preserve"> - Bonus
</t>
    </r>
  </si>
  <si>
    <t>Adult Education -&gt; AE Staff -&gt; Identity -&gt; Name
Adult Education -&gt; AE Student -&gt; Identity -&gt; Name (added)
Career and Technical -&gt; CTE Student -&gt; Identity -&gt; Name (added)
Early Learning -&gt; EL Child -&gt; Identity -&gt; Name
Early Learning -&gt; EL Staff -&gt; Identity -&gt; Name
Early Learning -&gt; Parent/Guardian -&gt; Identity -&gt; Name
K12 -&gt; K12 Staff -&gt; Identity -&gt; Name
K12 -&gt; K12 Student -&gt; Identity -&gt; Name
K12 -&gt; Parent/Guardian -&gt; Identity -&gt; Name
Postsecondary -&gt; PS Staff -&gt; Identity -&gt; Name
Postsecondary -&gt; PS Student -&gt; Identity -&gt; Name
Workforce -&gt; Workforce Program Participant -&gt; Identity -&gt; Name (added)</t>
  </si>
  <si>
    <t>The grade or developmental level of a student when assessed.</t>
  </si>
  <si>
    <r>
      <t>IT</t>
    </r>
    <r>
      <rPr>
        <sz val="11"/>
        <color theme="1"/>
        <rFont val="Calibri"/>
        <family val="2"/>
      </rPr>
      <t xml:space="preserve"> - Infant/toddler
</t>
    </r>
    <r>
      <rPr>
        <b/>
        <sz val="11"/>
        <color indexed="8"/>
        <rFont val="Calibri"/>
        <family val="2"/>
      </rPr>
      <t>PR</t>
    </r>
    <r>
      <rPr>
        <sz val="11"/>
        <color theme="1"/>
        <rFont val="Calibri"/>
        <family val="2"/>
      </rPr>
      <t xml:space="preserve"> - Preschool
</t>
    </r>
    <r>
      <rPr>
        <b/>
        <sz val="11"/>
        <color indexed="8"/>
        <rFont val="Calibri"/>
        <family val="2"/>
      </rPr>
      <t>PK</t>
    </r>
    <r>
      <rPr>
        <sz val="11"/>
        <color theme="1"/>
        <rFont val="Calibri"/>
        <family val="2"/>
      </rPr>
      <t xml:space="preserve"> - Prekindergarten
</t>
    </r>
    <r>
      <rPr>
        <b/>
        <sz val="11"/>
        <color indexed="8"/>
        <rFont val="Calibri"/>
        <family val="2"/>
      </rPr>
      <t>TK</t>
    </r>
    <r>
      <rPr>
        <sz val="11"/>
        <color theme="1"/>
        <rFont val="Calibri"/>
        <family val="2"/>
      </rPr>
      <t xml:space="preserve"> - Transitional Kindergarten
</t>
    </r>
    <r>
      <rPr>
        <b/>
        <sz val="11"/>
        <color indexed="8"/>
        <rFont val="Calibri"/>
        <family val="2"/>
      </rPr>
      <t>KG</t>
    </r>
    <r>
      <rPr>
        <sz val="11"/>
        <color theme="1"/>
        <rFont val="Calibri"/>
        <family val="2"/>
      </rPr>
      <t xml:space="preserve"> - Kindergarten
</t>
    </r>
    <r>
      <rPr>
        <b/>
        <sz val="11"/>
        <color indexed="8"/>
        <rFont val="Calibri"/>
        <family val="2"/>
      </rPr>
      <t>01</t>
    </r>
    <r>
      <rPr>
        <sz val="11"/>
        <color theme="1"/>
        <rFont val="Calibri"/>
        <family val="2"/>
      </rPr>
      <t xml:space="preserve"> - First grade
</t>
    </r>
    <r>
      <rPr>
        <b/>
        <sz val="11"/>
        <color indexed="8"/>
        <rFont val="Calibri"/>
        <family val="2"/>
      </rPr>
      <t>02</t>
    </r>
    <r>
      <rPr>
        <sz val="11"/>
        <color theme="1"/>
        <rFont val="Calibri"/>
        <family val="2"/>
      </rPr>
      <t xml:space="preserve"> - Second grade
</t>
    </r>
    <r>
      <rPr>
        <b/>
        <sz val="11"/>
        <color indexed="8"/>
        <rFont val="Calibri"/>
        <family val="2"/>
      </rPr>
      <t>03</t>
    </r>
    <r>
      <rPr>
        <sz val="11"/>
        <color theme="1"/>
        <rFont val="Calibri"/>
        <family val="2"/>
      </rPr>
      <t xml:space="preserve"> - Third grade
</t>
    </r>
    <r>
      <rPr>
        <b/>
        <sz val="11"/>
        <color indexed="8"/>
        <rFont val="Calibri"/>
        <family val="2"/>
      </rPr>
      <t>04</t>
    </r>
    <r>
      <rPr>
        <sz val="11"/>
        <color theme="1"/>
        <rFont val="Calibri"/>
        <family val="2"/>
      </rPr>
      <t xml:space="preserve"> - Fourth grade
</t>
    </r>
    <r>
      <rPr>
        <b/>
        <sz val="11"/>
        <color indexed="8"/>
        <rFont val="Calibri"/>
        <family val="2"/>
      </rPr>
      <t>05</t>
    </r>
    <r>
      <rPr>
        <sz val="11"/>
        <color theme="1"/>
        <rFont val="Calibri"/>
        <family val="2"/>
      </rPr>
      <t xml:space="preserve"> - Fifth grade
</t>
    </r>
    <r>
      <rPr>
        <b/>
        <sz val="11"/>
        <color indexed="8"/>
        <rFont val="Calibri"/>
        <family val="2"/>
      </rPr>
      <t>06</t>
    </r>
    <r>
      <rPr>
        <sz val="11"/>
        <color theme="1"/>
        <rFont val="Calibri"/>
        <family val="2"/>
      </rPr>
      <t xml:space="preserve"> - Sixth grade
</t>
    </r>
    <r>
      <rPr>
        <b/>
        <sz val="11"/>
        <color indexed="8"/>
        <rFont val="Calibri"/>
        <family val="2"/>
      </rPr>
      <t>07</t>
    </r>
    <r>
      <rPr>
        <sz val="11"/>
        <color theme="1"/>
        <rFont val="Calibri"/>
        <family val="2"/>
      </rPr>
      <t xml:space="preserve"> - Seventh grade
</t>
    </r>
    <r>
      <rPr>
        <b/>
        <sz val="11"/>
        <color indexed="8"/>
        <rFont val="Calibri"/>
        <family val="2"/>
      </rPr>
      <t>08</t>
    </r>
    <r>
      <rPr>
        <sz val="11"/>
        <color theme="1"/>
        <rFont val="Calibri"/>
        <family val="2"/>
      </rPr>
      <t xml:space="preserve"> - Eighth grade
</t>
    </r>
    <r>
      <rPr>
        <b/>
        <sz val="11"/>
        <color indexed="8"/>
        <rFont val="Calibri"/>
        <family val="2"/>
      </rPr>
      <t>09</t>
    </r>
    <r>
      <rPr>
        <sz val="11"/>
        <color theme="1"/>
        <rFont val="Calibri"/>
        <family val="2"/>
      </rPr>
      <t xml:space="preserve"> - Ninth grade
</t>
    </r>
    <r>
      <rPr>
        <b/>
        <sz val="11"/>
        <color indexed="8"/>
        <rFont val="Calibri"/>
        <family val="2"/>
      </rPr>
      <t>10</t>
    </r>
    <r>
      <rPr>
        <sz val="11"/>
        <color theme="1"/>
        <rFont val="Calibri"/>
        <family val="2"/>
      </rPr>
      <t xml:space="preserve"> - Tenth grade
</t>
    </r>
    <r>
      <rPr>
        <b/>
        <sz val="11"/>
        <color indexed="8"/>
        <rFont val="Calibri"/>
        <family val="2"/>
      </rPr>
      <t>11</t>
    </r>
    <r>
      <rPr>
        <sz val="11"/>
        <color theme="1"/>
        <rFont val="Calibri"/>
        <family val="2"/>
      </rPr>
      <t xml:space="preserve"> - Eleventh grade
</t>
    </r>
    <r>
      <rPr>
        <b/>
        <sz val="11"/>
        <color indexed="8"/>
        <rFont val="Calibri"/>
        <family val="2"/>
      </rPr>
      <t>12</t>
    </r>
    <r>
      <rPr>
        <sz val="11"/>
        <color theme="1"/>
        <rFont val="Calibri"/>
        <family val="2"/>
      </rPr>
      <t xml:space="preserve"> - Twelfth grade
</t>
    </r>
    <r>
      <rPr>
        <b/>
        <sz val="11"/>
        <color indexed="8"/>
        <rFont val="Calibri"/>
        <family val="2"/>
      </rPr>
      <t>13</t>
    </r>
    <r>
      <rPr>
        <sz val="11"/>
        <color theme="1"/>
        <rFont val="Calibri"/>
        <family val="2"/>
      </rPr>
      <t xml:space="preserve"> - Grade 13
</t>
    </r>
    <r>
      <rPr>
        <b/>
        <sz val="11"/>
        <color indexed="8"/>
        <rFont val="Calibri"/>
        <family val="2"/>
      </rPr>
      <t>PS</t>
    </r>
    <r>
      <rPr>
        <sz val="11"/>
        <color theme="1"/>
        <rFont val="Calibri"/>
        <family val="2"/>
      </rPr>
      <t xml:space="preserve"> - Postsecondary
</t>
    </r>
    <r>
      <rPr>
        <b/>
        <sz val="11"/>
        <color indexed="8"/>
        <rFont val="Calibri"/>
        <family val="2"/>
      </rPr>
      <t>UG</t>
    </r>
    <r>
      <rPr>
        <sz val="11"/>
        <color theme="1"/>
        <rFont val="Calibri"/>
        <family val="2"/>
      </rPr>
      <t xml:space="preserve"> - Ungraded
</t>
    </r>
    <r>
      <rPr>
        <b/>
        <sz val="11"/>
        <color indexed="8"/>
        <rFont val="Calibri"/>
        <family val="2"/>
      </rPr>
      <t>Other</t>
    </r>
    <r>
      <rPr>
        <sz val="11"/>
        <color theme="1"/>
        <rFont val="Calibri"/>
        <family val="2"/>
      </rPr>
      <t xml:space="preserve"> - Other
</t>
    </r>
    <r>
      <rPr>
        <b/>
        <sz val="11"/>
        <color indexed="8"/>
        <rFont val="Calibri"/>
        <family val="2"/>
      </rPr>
      <t>OutOfSchool</t>
    </r>
    <r>
      <rPr>
        <sz val="11"/>
        <color theme="1"/>
        <rFont val="Calibri"/>
        <family val="2"/>
      </rPr>
      <t xml:space="preserve"> - Out of school
</t>
    </r>
  </si>
  <si>
    <t>Definition updated. Removed Adult Education from option set.</t>
  </si>
  <si>
    <t>Early Learning -&gt; EL Child -&gt; EL Health Information -&gt; Hearing</t>
  </si>
  <si>
    <r>
      <t>Regional</t>
    </r>
    <r>
      <rPr>
        <sz val="11"/>
        <color theme="1"/>
        <rFont val="Calibri"/>
        <family val="2"/>
      </rPr>
      <t xml:space="preserve"> - Regionally accredited
</t>
    </r>
    <r>
      <rPr>
        <b/>
        <sz val="11"/>
        <color indexed="8"/>
        <rFont val="Calibri"/>
        <family val="2"/>
      </rPr>
      <t>Programmatic</t>
    </r>
    <r>
      <rPr>
        <sz val="11"/>
        <color theme="1"/>
        <rFont val="Calibri"/>
        <family val="2"/>
      </rPr>
      <t xml:space="preserve"> - Programmatic accreditation
</t>
    </r>
    <r>
      <rPr>
        <b/>
        <sz val="11"/>
        <color indexed="8"/>
        <rFont val="Calibri"/>
        <family val="2"/>
      </rPr>
      <t>National</t>
    </r>
    <r>
      <rPr>
        <sz val="11"/>
        <color theme="1"/>
        <rFont val="Calibri"/>
        <family val="2"/>
      </rPr>
      <t xml:space="preserve"> - Nationally accredited
</t>
    </r>
    <r>
      <rPr>
        <b/>
        <sz val="11"/>
        <color indexed="8"/>
        <rFont val="Calibri"/>
        <family val="2"/>
      </rPr>
      <t>Faith</t>
    </r>
    <r>
      <rPr>
        <sz val="11"/>
        <color theme="1"/>
        <rFont val="Calibri"/>
        <family val="2"/>
      </rPr>
      <t xml:space="preserve"> - Faith
</t>
    </r>
    <r>
      <rPr>
        <b/>
        <sz val="11"/>
        <color indexed="8"/>
        <rFont val="Calibri"/>
        <family val="2"/>
      </rPr>
      <t>CareerRelated</t>
    </r>
    <r>
      <rPr>
        <sz val="11"/>
        <color theme="1"/>
        <rFont val="Calibri"/>
        <family val="2"/>
      </rPr>
      <t xml:space="preserve"> - Career related
</t>
    </r>
    <r>
      <rPr>
        <b/>
        <sz val="11"/>
        <color indexed="8"/>
        <rFont val="Calibri"/>
        <family val="2"/>
      </rPr>
      <t>NotAccredited</t>
    </r>
    <r>
      <rPr>
        <sz val="11"/>
        <color theme="1"/>
        <rFont val="Calibri"/>
        <family val="2"/>
      </rPr>
      <t xml:space="preserve"> - Not accredited
</t>
    </r>
  </si>
  <si>
    <r>
      <t>01043</t>
    </r>
    <r>
      <rPr>
        <sz val="11"/>
        <color theme="1"/>
        <rFont val="Calibri"/>
        <family val="2"/>
      </rPr>
      <t xml:space="preserve"> - No school completed 
</t>
    </r>
    <r>
      <rPr>
        <b/>
        <sz val="11"/>
        <color indexed="8"/>
        <rFont val="Calibri"/>
        <family val="2"/>
      </rPr>
      <t>00788</t>
    </r>
    <r>
      <rPr>
        <sz val="11"/>
        <color theme="1"/>
        <rFont val="Calibri"/>
        <family val="2"/>
      </rPr>
      <t xml:space="preserve"> - Preschool 
</t>
    </r>
    <r>
      <rPr>
        <b/>
        <sz val="11"/>
        <color indexed="8"/>
        <rFont val="Calibri"/>
        <family val="2"/>
      </rPr>
      <t>00805</t>
    </r>
    <r>
      <rPr>
        <sz val="11"/>
        <color theme="1"/>
        <rFont val="Calibri"/>
        <family val="2"/>
      </rPr>
      <t xml:space="preserve"> - Kindergarten 
</t>
    </r>
    <r>
      <rPr>
        <b/>
        <sz val="11"/>
        <color indexed="8"/>
        <rFont val="Calibri"/>
        <family val="2"/>
      </rPr>
      <t>00790</t>
    </r>
    <r>
      <rPr>
        <sz val="11"/>
        <color theme="1"/>
        <rFont val="Calibri"/>
        <family val="2"/>
      </rPr>
      <t xml:space="preserve"> - First grade 
</t>
    </r>
    <r>
      <rPr>
        <b/>
        <sz val="11"/>
        <color indexed="8"/>
        <rFont val="Calibri"/>
        <family val="2"/>
      </rPr>
      <t>00791</t>
    </r>
    <r>
      <rPr>
        <sz val="11"/>
        <color theme="1"/>
        <rFont val="Calibri"/>
        <family val="2"/>
      </rPr>
      <t xml:space="preserve"> - Second grade 
</t>
    </r>
    <r>
      <rPr>
        <b/>
        <sz val="11"/>
        <color indexed="8"/>
        <rFont val="Calibri"/>
        <family val="2"/>
      </rPr>
      <t>00792</t>
    </r>
    <r>
      <rPr>
        <sz val="11"/>
        <color theme="1"/>
        <rFont val="Calibri"/>
        <family val="2"/>
      </rPr>
      <t xml:space="preserve"> - Third grade 
</t>
    </r>
    <r>
      <rPr>
        <b/>
        <sz val="11"/>
        <color indexed="8"/>
        <rFont val="Calibri"/>
        <family val="2"/>
      </rPr>
      <t>00793</t>
    </r>
    <r>
      <rPr>
        <sz val="11"/>
        <color theme="1"/>
        <rFont val="Calibri"/>
        <family val="2"/>
      </rPr>
      <t xml:space="preserve"> - Fourth grade 
</t>
    </r>
    <r>
      <rPr>
        <b/>
        <sz val="11"/>
        <color indexed="8"/>
        <rFont val="Calibri"/>
        <family val="2"/>
      </rPr>
      <t>00794</t>
    </r>
    <r>
      <rPr>
        <sz val="11"/>
        <color theme="1"/>
        <rFont val="Calibri"/>
        <family val="2"/>
      </rPr>
      <t xml:space="preserve"> - Fifth grade 
</t>
    </r>
    <r>
      <rPr>
        <b/>
        <sz val="11"/>
        <color indexed="8"/>
        <rFont val="Calibri"/>
        <family val="2"/>
      </rPr>
      <t>00795</t>
    </r>
    <r>
      <rPr>
        <sz val="11"/>
        <color theme="1"/>
        <rFont val="Calibri"/>
        <family val="2"/>
      </rPr>
      <t xml:space="preserve"> - Sixth grade 
</t>
    </r>
    <r>
      <rPr>
        <b/>
        <sz val="11"/>
        <color indexed="8"/>
        <rFont val="Calibri"/>
        <family val="2"/>
      </rPr>
      <t>00796</t>
    </r>
    <r>
      <rPr>
        <sz val="11"/>
        <color theme="1"/>
        <rFont val="Calibri"/>
        <family val="2"/>
      </rPr>
      <t xml:space="preserve"> - Seventh grade 
</t>
    </r>
    <r>
      <rPr>
        <b/>
        <sz val="11"/>
        <color indexed="8"/>
        <rFont val="Calibri"/>
        <family val="2"/>
      </rPr>
      <t>00798</t>
    </r>
    <r>
      <rPr>
        <sz val="11"/>
        <color theme="1"/>
        <rFont val="Calibri"/>
        <family val="2"/>
      </rPr>
      <t xml:space="preserve"> - Eighth grade 
</t>
    </r>
    <r>
      <rPr>
        <b/>
        <sz val="11"/>
        <color indexed="8"/>
        <rFont val="Calibri"/>
        <family val="2"/>
      </rPr>
      <t>00799</t>
    </r>
    <r>
      <rPr>
        <sz val="11"/>
        <color theme="1"/>
        <rFont val="Calibri"/>
        <family val="2"/>
      </rPr>
      <t xml:space="preserve"> - Ninth grade 
</t>
    </r>
    <r>
      <rPr>
        <b/>
        <sz val="11"/>
        <color indexed="8"/>
        <rFont val="Calibri"/>
        <family val="2"/>
      </rPr>
      <t>00800</t>
    </r>
    <r>
      <rPr>
        <sz val="11"/>
        <color theme="1"/>
        <rFont val="Calibri"/>
        <family val="2"/>
      </rPr>
      <t xml:space="preserve"> - Tenth grade 
</t>
    </r>
    <r>
      <rPr>
        <b/>
        <sz val="11"/>
        <color indexed="8"/>
        <rFont val="Calibri"/>
        <family val="2"/>
      </rPr>
      <t>00801</t>
    </r>
    <r>
      <rPr>
        <sz val="11"/>
        <color theme="1"/>
        <rFont val="Calibri"/>
        <family val="2"/>
      </rPr>
      <t xml:space="preserve"> - Eleventh Grade 
</t>
    </r>
    <r>
      <rPr>
        <b/>
        <sz val="11"/>
        <color indexed="8"/>
        <rFont val="Calibri"/>
        <family val="2"/>
      </rPr>
      <t>01809</t>
    </r>
    <r>
      <rPr>
        <sz val="11"/>
        <color theme="1"/>
        <rFont val="Calibri"/>
        <family val="2"/>
      </rPr>
      <t xml:space="preserve"> - 12th grade, no diploma 
</t>
    </r>
    <r>
      <rPr>
        <b/>
        <sz val="11"/>
        <color indexed="8"/>
        <rFont val="Calibri"/>
        <family val="2"/>
      </rPr>
      <t>01044</t>
    </r>
    <r>
      <rPr>
        <sz val="11"/>
        <color theme="1"/>
        <rFont val="Calibri"/>
        <family val="2"/>
      </rPr>
      <t xml:space="preserve"> - High school diploma 
</t>
    </r>
    <r>
      <rPr>
        <b/>
        <sz val="11"/>
        <color indexed="8"/>
        <rFont val="Calibri"/>
        <family val="2"/>
      </rPr>
      <t>02408</t>
    </r>
    <r>
      <rPr>
        <sz val="11"/>
        <color theme="1"/>
        <rFont val="Calibri"/>
        <family val="2"/>
      </rPr>
      <t xml:space="preserve"> - High school completers (e.g., certificate of attendance) 
</t>
    </r>
    <r>
      <rPr>
        <b/>
        <sz val="11"/>
        <color indexed="8"/>
        <rFont val="Calibri"/>
        <family val="2"/>
      </rPr>
      <t>02409</t>
    </r>
    <r>
      <rPr>
        <sz val="11"/>
        <color theme="1"/>
        <rFont val="Calibri"/>
        <family val="2"/>
      </rPr>
      <t xml:space="preserve"> - High school equivalency (e.g., GED) 
</t>
    </r>
    <r>
      <rPr>
        <b/>
        <sz val="11"/>
        <color indexed="8"/>
        <rFont val="Calibri"/>
        <family val="2"/>
      </rPr>
      <t>00819</t>
    </r>
    <r>
      <rPr>
        <sz val="11"/>
        <color theme="1"/>
        <rFont val="Calibri"/>
        <family val="2"/>
      </rPr>
      <t xml:space="preserve"> - Career and Technical Education certificate
</t>
    </r>
    <r>
      <rPr>
        <b/>
        <sz val="11"/>
        <color indexed="8"/>
        <rFont val="Calibri"/>
        <family val="2"/>
      </rPr>
      <t>00803</t>
    </r>
    <r>
      <rPr>
        <sz val="11"/>
        <color theme="1"/>
        <rFont val="Calibri"/>
        <family val="2"/>
      </rPr>
      <t xml:space="preserve"> - Grade 13
</t>
    </r>
    <r>
      <rPr>
        <b/>
        <sz val="11"/>
        <color indexed="8"/>
        <rFont val="Calibri"/>
        <family val="2"/>
      </rPr>
      <t>01049</t>
    </r>
    <r>
      <rPr>
        <sz val="11"/>
        <color theme="1"/>
        <rFont val="Calibri"/>
        <family val="2"/>
      </rPr>
      <t xml:space="preserve"> - Some college but no degree 
</t>
    </r>
    <r>
      <rPr>
        <b/>
        <sz val="11"/>
        <color indexed="8"/>
        <rFont val="Calibri"/>
        <family val="2"/>
      </rPr>
      <t>01047</t>
    </r>
    <r>
      <rPr>
        <sz val="11"/>
        <color theme="1"/>
        <rFont val="Calibri"/>
        <family val="2"/>
      </rPr>
      <t xml:space="preserve"> - Formal award, certificate or diploma (less than one year) 
</t>
    </r>
    <r>
      <rPr>
        <b/>
        <sz val="11"/>
        <color indexed="8"/>
        <rFont val="Calibri"/>
        <family val="2"/>
      </rPr>
      <t>01048</t>
    </r>
    <r>
      <rPr>
        <sz val="11"/>
        <color theme="1"/>
        <rFont val="Calibri"/>
        <family val="2"/>
      </rPr>
      <t xml:space="preserve"> - Formal award, certificate or diploma (more than or equal to one year) 
</t>
    </r>
    <r>
      <rPr>
        <b/>
        <sz val="11"/>
        <color indexed="8"/>
        <rFont val="Calibri"/>
        <family val="2"/>
      </rPr>
      <t>01050</t>
    </r>
    <r>
      <rPr>
        <sz val="11"/>
        <color theme="1"/>
        <rFont val="Calibri"/>
        <family val="2"/>
      </rPr>
      <t xml:space="preserve"> - Associate's degree (two years or more) 
</t>
    </r>
    <r>
      <rPr>
        <b/>
        <sz val="11"/>
        <color indexed="8"/>
        <rFont val="Calibri"/>
        <family val="2"/>
      </rPr>
      <t>73063</t>
    </r>
    <r>
      <rPr>
        <sz val="11"/>
        <color theme="1"/>
        <rFont val="Calibri"/>
        <family val="2"/>
      </rPr>
      <t xml:space="preserve"> - Adult education certification, endorsement, or degree
</t>
    </r>
    <r>
      <rPr>
        <b/>
        <sz val="11"/>
        <color indexed="8"/>
        <rFont val="Calibri"/>
        <family val="2"/>
      </rPr>
      <t>01051</t>
    </r>
    <r>
      <rPr>
        <sz val="11"/>
        <color theme="1"/>
        <rFont val="Calibri"/>
        <family val="2"/>
      </rPr>
      <t xml:space="preserve"> - Bachelor's (Baccalaureate) degree 
</t>
    </r>
    <r>
      <rPr>
        <b/>
        <sz val="11"/>
        <color indexed="8"/>
        <rFont val="Calibri"/>
        <family val="2"/>
      </rPr>
      <t>01054</t>
    </r>
    <r>
      <rPr>
        <sz val="11"/>
        <color theme="1"/>
        <rFont val="Calibri"/>
        <family val="2"/>
      </rPr>
      <t xml:space="preserve"> - Master's degree (e.g., M.A., M.S., M. Eng., M.Ed., M.S.W., M.B.A., M.L.S.) 
</t>
    </r>
    <r>
      <rPr>
        <b/>
        <sz val="11"/>
        <color indexed="8"/>
        <rFont val="Calibri"/>
        <family val="2"/>
      </rPr>
      <t>01055</t>
    </r>
    <r>
      <rPr>
        <sz val="11"/>
        <color theme="1"/>
        <rFont val="Calibri"/>
        <family val="2"/>
      </rPr>
      <t xml:space="preserve"> - Specialist's degree (e.g., Ed.S.) 
</t>
    </r>
    <r>
      <rPr>
        <b/>
        <sz val="11"/>
        <color indexed="8"/>
        <rFont val="Calibri"/>
        <family val="2"/>
      </rPr>
      <t>73081</t>
    </r>
    <r>
      <rPr>
        <sz val="11"/>
        <color theme="1"/>
        <rFont val="Calibri"/>
        <family val="2"/>
      </rPr>
      <t xml:space="preserve"> - Post-master’s certificate
</t>
    </r>
    <r>
      <rPr>
        <b/>
        <sz val="11"/>
        <color indexed="8"/>
        <rFont val="Calibri"/>
        <family val="2"/>
      </rPr>
      <t>01052</t>
    </r>
    <r>
      <rPr>
        <sz val="11"/>
        <color theme="1"/>
        <rFont val="Calibri"/>
        <family val="2"/>
      </rPr>
      <t xml:space="preserve"> - Graduate certificate 
</t>
    </r>
    <r>
      <rPr>
        <b/>
        <sz val="11"/>
        <color indexed="8"/>
        <rFont val="Calibri"/>
        <family val="2"/>
      </rPr>
      <t>01057</t>
    </r>
    <r>
      <rPr>
        <sz val="11"/>
        <color theme="1"/>
        <rFont val="Calibri"/>
        <family val="2"/>
      </rPr>
      <t xml:space="preserve"> - Doctoral (Doctor's) degree 
</t>
    </r>
    <r>
      <rPr>
        <b/>
        <sz val="11"/>
        <color indexed="8"/>
        <rFont val="Calibri"/>
        <family val="2"/>
      </rPr>
      <t>01053</t>
    </r>
    <r>
      <rPr>
        <sz val="11"/>
        <color theme="1"/>
        <rFont val="Calibri"/>
        <family val="2"/>
      </rPr>
      <t xml:space="preserve"> - First-professional degree 
</t>
    </r>
    <r>
      <rPr>
        <b/>
        <sz val="11"/>
        <color indexed="8"/>
        <rFont val="Calibri"/>
        <family val="2"/>
      </rPr>
      <t>01056</t>
    </r>
    <r>
      <rPr>
        <sz val="11"/>
        <color theme="1"/>
        <rFont val="Calibri"/>
        <family val="2"/>
      </rPr>
      <t xml:space="preserve"> - Post-professional degree 
</t>
    </r>
    <r>
      <rPr>
        <b/>
        <sz val="11"/>
        <color indexed="8"/>
        <rFont val="Calibri"/>
        <family val="2"/>
      </rPr>
      <t>73082</t>
    </r>
    <r>
      <rPr>
        <sz val="11"/>
        <color theme="1"/>
        <rFont val="Calibri"/>
        <family val="2"/>
      </rPr>
      <t xml:space="preserve"> - Doctor’s degree-research/scholarship
</t>
    </r>
    <r>
      <rPr>
        <b/>
        <sz val="11"/>
        <color indexed="8"/>
        <rFont val="Calibri"/>
        <family val="2"/>
      </rPr>
      <t>73083</t>
    </r>
    <r>
      <rPr>
        <sz val="11"/>
        <color theme="1"/>
        <rFont val="Calibri"/>
        <family val="2"/>
      </rPr>
      <t xml:space="preserve"> - Doctor’s degree-professional practice
</t>
    </r>
    <r>
      <rPr>
        <b/>
        <sz val="11"/>
        <color indexed="8"/>
        <rFont val="Calibri"/>
        <family val="2"/>
      </rPr>
      <t>73084</t>
    </r>
    <r>
      <rPr>
        <sz val="11"/>
        <color theme="1"/>
        <rFont val="Calibri"/>
        <family val="2"/>
      </rPr>
      <t xml:space="preserve"> - Doctor’s degree-other
</t>
    </r>
    <r>
      <rPr>
        <b/>
        <sz val="11"/>
        <color indexed="8"/>
        <rFont val="Calibri"/>
        <family val="2"/>
      </rPr>
      <t>73085</t>
    </r>
    <r>
      <rPr>
        <sz val="11"/>
        <color theme="1"/>
        <rFont val="Calibri"/>
        <family val="2"/>
      </rPr>
      <t xml:space="preserve"> - Doctor’s degree-research/scholarship
</t>
    </r>
    <r>
      <rPr>
        <b/>
        <sz val="11"/>
        <color indexed="8"/>
        <rFont val="Calibri"/>
        <family val="2"/>
      </rPr>
      <t>09999</t>
    </r>
    <r>
      <rPr>
        <sz val="11"/>
        <color theme="1"/>
        <rFont val="Calibri"/>
        <family val="2"/>
      </rPr>
      <t xml:space="preserve"> - Other
</t>
    </r>
  </si>
  <si>
    <t>Adult Education -&gt; AE Student -&gt; Academic Record (added)
Early Learning -&gt; EL Staff -&gt; Education (added)
Early Learning -&gt; Parent/Guardian -&gt; Education
K12 -&gt; K12 Staff -&gt; Credential</t>
  </si>
  <si>
    <t>Early Learning -&gt; EL Staff -&gt; Employment
K12 -&gt; K12 Staff -&gt; Employment
Postsecondary -&gt; PS Staff -&gt; Employment (added)</t>
  </si>
  <si>
    <t>Early Learning -&gt; EL Child -&gt; Demographic
K12 -&gt; K12 Student -&gt; Homeless</t>
  </si>
  <si>
    <t>Identification System for Assessment Form Section</t>
  </si>
  <si>
    <t>A coding scheme that is used for identification of an Assessment Form Section.</t>
  </si>
  <si>
    <t>Assessments -&gt; Assessment Form -&gt; Assessment Form Section
Early Learning -&gt; Assessments -&gt; Assessment Design
K12 -&gt; Assessments -&gt; Assessment Form -&gt; Assessment Form Section</t>
  </si>
  <si>
    <t>IdentificationSystemForAssessmentFormSection</t>
  </si>
  <si>
    <t>Early Learning -&gt; EL Child -&gt; EL Health Information -&gt; Immunization
K12 -&gt; K12 Student -&gt; Health (added)</t>
  </si>
  <si>
    <t>Immunization Policy</t>
  </si>
  <si>
    <t>An indication of whether a program has an immunization policy that specifically indicates that all children are receiving immunizations.</t>
  </si>
  <si>
    <t>ImmunizationionPolicy</t>
  </si>
  <si>
    <t>Immunization Type</t>
  </si>
  <si>
    <t>An indication of the type of immunization that an individual has satisfactorily received. (Note: The International Classification of Diseases (ICD) is maintained by the World Health Organization. The ICD is revised periodically to incorporate changes in the medical field, the most updated and detailed list of International Statistical Classification of Diseases and Related Health Problems can be found at http://www.who.int/classifications/apps/icd/icd10online).</t>
  </si>
  <si>
    <t>Early Learning -&gt; EL Child -&gt; EL Health Information -&gt; Immunization
K12 -&gt; K12 Student -&gt; Health</t>
  </si>
  <si>
    <t>ImmunizationType</t>
  </si>
  <si>
    <t>Individualized Program Date</t>
  </si>
  <si>
    <t>The year, month and day on which the status of an individualized program for a student is significantly altered.</t>
  </si>
  <si>
    <t>Early Learning -&gt; EL Child -&gt; Individualized Program
K12 -&gt; K12 Student -&gt; Individualized Program</t>
  </si>
  <si>
    <t>IndividualizedProgramDate</t>
  </si>
  <si>
    <t>Individualized Program Date Type</t>
  </si>
  <si>
    <t>An indication of the significance of a date to an individualized program.</t>
  </si>
  <si>
    <r>
      <t>Development</t>
    </r>
    <r>
      <rPr>
        <sz val="11"/>
        <color theme="1"/>
        <rFont val="Calibri"/>
        <family val="2"/>
      </rPr>
      <t xml:space="preserve"> - Development date
</t>
    </r>
    <r>
      <rPr>
        <b/>
        <sz val="11"/>
        <color indexed="8"/>
        <rFont val="Calibri"/>
        <family val="2"/>
      </rPr>
      <t>Implementation</t>
    </r>
    <r>
      <rPr>
        <sz val="11"/>
        <color theme="1"/>
        <rFont val="Calibri"/>
        <family val="2"/>
      </rPr>
      <t xml:space="preserve"> - Implementation date
</t>
    </r>
    <r>
      <rPr>
        <b/>
        <sz val="11"/>
        <color indexed="8"/>
        <rFont val="Calibri"/>
        <family val="2"/>
      </rPr>
      <t>TentativeRevision</t>
    </r>
    <r>
      <rPr>
        <sz val="11"/>
        <color theme="1"/>
        <rFont val="Calibri"/>
        <family val="2"/>
      </rPr>
      <t xml:space="preserve"> - Tentative revision date
</t>
    </r>
    <r>
      <rPr>
        <b/>
        <sz val="11"/>
        <color indexed="8"/>
        <rFont val="Calibri"/>
        <family val="2"/>
      </rPr>
      <t>Revision</t>
    </r>
    <r>
      <rPr>
        <sz val="11"/>
        <color theme="1"/>
        <rFont val="Calibri"/>
        <family val="2"/>
      </rPr>
      <t xml:space="preserve"> - Revision date
</t>
    </r>
    <r>
      <rPr>
        <b/>
        <sz val="11"/>
        <color indexed="8"/>
        <rFont val="Calibri"/>
        <family val="2"/>
      </rPr>
      <t>Other</t>
    </r>
    <r>
      <rPr>
        <sz val="11"/>
        <color theme="1"/>
        <rFont val="Calibri"/>
        <family val="2"/>
      </rPr>
      <t xml:space="preserve"> - Other
</t>
    </r>
  </si>
  <si>
    <t>IndividualizedProgramDateType</t>
  </si>
  <si>
    <t>Individualized Program Inclusion Minutes Per Week</t>
  </si>
  <si>
    <t>The number of minutes per week that a student with disabilities is served in a special education setting separate from his or her non-disabled peers.</t>
  </si>
  <si>
    <t>IndividualizedProgramInclusionMinutesPerWeek</t>
  </si>
  <si>
    <t>Individualized Program NonInclusion Minutes Per Week</t>
  </si>
  <si>
    <t>The number of minutes per week that a student with disabilities is served in a regular classroom with his or her non-disabled peers.</t>
  </si>
  <si>
    <t>IndividualizedProgramNonInclusionMinutesPerWeek</t>
  </si>
  <si>
    <t>Individualized Program Service Plan Date</t>
  </si>
  <si>
    <t>The year, month and day on which the status of the service plan for a child is established or significantly altered.</t>
  </si>
  <si>
    <t>IndividualizedProgramServicePlanDate</t>
  </si>
  <si>
    <t>Individualized Program Service Plan Meeting Location</t>
  </si>
  <si>
    <t>The place in which a child's service plan meeting is held.</t>
  </si>
  <si>
    <r>
      <t>02192</t>
    </r>
    <r>
      <rPr>
        <sz val="11"/>
        <color theme="1"/>
        <rFont val="Calibri"/>
        <family val="2"/>
      </rPr>
      <t xml:space="preserve"> - Home
</t>
    </r>
    <r>
      <rPr>
        <b/>
        <sz val="11"/>
        <color indexed="8"/>
        <rFont val="Calibri"/>
        <family val="2"/>
      </rPr>
      <t>00754</t>
    </r>
    <r>
      <rPr>
        <sz val="11"/>
        <color theme="1"/>
        <rFont val="Calibri"/>
        <family val="2"/>
      </rPr>
      <t xml:space="preserve"> - Hospital
</t>
    </r>
    <r>
      <rPr>
        <b/>
        <sz val="11"/>
        <color indexed="8"/>
        <rFont val="Calibri"/>
        <family val="2"/>
      </rPr>
      <t>06008</t>
    </r>
    <r>
      <rPr>
        <sz val="11"/>
        <color theme="1"/>
        <rFont val="Calibri"/>
        <family val="2"/>
      </rPr>
      <t xml:space="preserve"> - Outpatient hospital
</t>
    </r>
    <r>
      <rPr>
        <b/>
        <sz val="11"/>
        <color indexed="8"/>
        <rFont val="Calibri"/>
        <family val="2"/>
      </rPr>
      <t>06009</t>
    </r>
    <r>
      <rPr>
        <sz val="11"/>
        <color theme="1"/>
        <rFont val="Calibri"/>
        <family val="2"/>
      </rPr>
      <t xml:space="preserve"> - Ambulatory care center
</t>
    </r>
    <r>
      <rPr>
        <b/>
        <sz val="11"/>
        <color indexed="8"/>
        <rFont val="Calibri"/>
        <family val="2"/>
      </rPr>
      <t>06010</t>
    </r>
    <r>
      <rPr>
        <sz val="11"/>
        <color theme="1"/>
        <rFont val="Calibri"/>
        <family val="2"/>
      </rPr>
      <t xml:space="preserve"> - Primary care health provider office
</t>
    </r>
    <r>
      <rPr>
        <b/>
        <sz val="11"/>
        <color indexed="8"/>
        <rFont val="Calibri"/>
        <family val="2"/>
      </rPr>
      <t>01535</t>
    </r>
    <r>
      <rPr>
        <sz val="11"/>
        <color theme="1"/>
        <rFont val="Calibri"/>
        <family val="2"/>
      </rPr>
      <t xml:space="preserve"> - Child care
</t>
    </r>
    <r>
      <rPr>
        <b/>
        <sz val="11"/>
        <color indexed="8"/>
        <rFont val="Calibri"/>
        <family val="2"/>
      </rPr>
      <t>00127</t>
    </r>
    <r>
      <rPr>
        <sz val="11"/>
        <color theme="1"/>
        <rFont val="Calibri"/>
        <family val="2"/>
      </rPr>
      <t xml:space="preserve"> - Early intervention classroom/center
</t>
    </r>
    <r>
      <rPr>
        <b/>
        <sz val="11"/>
        <color indexed="8"/>
        <rFont val="Calibri"/>
        <family val="2"/>
      </rPr>
      <t>00066</t>
    </r>
    <r>
      <rPr>
        <sz val="11"/>
        <color theme="1"/>
        <rFont val="Calibri"/>
        <family val="2"/>
      </rPr>
      <t xml:space="preserve"> - Local education agency
</t>
    </r>
    <r>
      <rPr>
        <b/>
        <sz val="11"/>
        <color indexed="8"/>
        <rFont val="Calibri"/>
        <family val="2"/>
      </rPr>
      <t>06011</t>
    </r>
    <r>
      <rPr>
        <sz val="11"/>
        <color theme="1"/>
        <rFont val="Calibri"/>
        <family val="2"/>
      </rPr>
      <t xml:space="preserve"> - Public health facility
</t>
    </r>
    <r>
      <rPr>
        <b/>
        <sz val="11"/>
        <color indexed="8"/>
        <rFont val="Calibri"/>
        <family val="2"/>
      </rPr>
      <t>06012</t>
    </r>
    <r>
      <rPr>
        <sz val="11"/>
        <color theme="1"/>
        <rFont val="Calibri"/>
        <family val="2"/>
      </rPr>
      <t xml:space="preserve"> - Social service agency
</t>
    </r>
    <r>
      <rPr>
        <b/>
        <sz val="11"/>
        <color indexed="8"/>
        <rFont val="Calibri"/>
        <family val="2"/>
      </rPr>
      <t>06013</t>
    </r>
    <r>
      <rPr>
        <sz val="11"/>
        <color theme="1"/>
        <rFont val="Calibri"/>
        <family val="2"/>
      </rPr>
      <t xml:space="preserve"> - Other health care provider location
</t>
    </r>
    <r>
      <rPr>
        <b/>
        <sz val="11"/>
        <color indexed="8"/>
        <rFont val="Calibri"/>
        <family val="2"/>
      </rPr>
      <t>00752</t>
    </r>
    <r>
      <rPr>
        <sz val="11"/>
        <color theme="1"/>
        <rFont val="Calibri"/>
        <family val="2"/>
      </rPr>
      <t xml:space="preserve"> - Community facility
</t>
    </r>
    <r>
      <rPr>
        <b/>
        <sz val="11"/>
        <color indexed="8"/>
        <rFont val="Calibri"/>
        <family val="2"/>
      </rPr>
      <t>09999</t>
    </r>
    <r>
      <rPr>
        <sz val="11"/>
        <color theme="1"/>
        <rFont val="Calibri"/>
        <family val="2"/>
      </rPr>
      <t xml:space="preserve"> - Other
</t>
    </r>
  </si>
  <si>
    <t>IndividualizedProgramServicePlanMeetingLocation</t>
  </si>
  <si>
    <t>Individualized Program Service Plan Meeting Participants</t>
  </si>
  <si>
    <t>The position titles of individuals who attend the service plan meeting.</t>
  </si>
  <si>
    <t>IndividualizedProgramServicePlanMeetingParticipants</t>
  </si>
  <si>
    <t>Individualized Program Service Plan Reevaluation Date</t>
  </si>
  <si>
    <t>Date student will be reevaluated for continued placement in a support program(s).</t>
  </si>
  <si>
    <t>IndividualizedProgramServicePlanReevaluationDate</t>
  </si>
  <si>
    <t>Individualized Program Service Plan Signature Date</t>
  </si>
  <si>
    <t>The year, month and day on which the service plan document is signed.</t>
  </si>
  <si>
    <t>IndividualizedProgramServicePlanSignatureDate</t>
  </si>
  <si>
    <t>Individualized Program Service Plan Signed By</t>
  </si>
  <si>
    <t>The position titles of individuals who sign a written service plan.</t>
  </si>
  <si>
    <t>IndividualizedProgramServicePlanSignedBy</t>
  </si>
  <si>
    <t>Individualized Program Transition Plan Type</t>
  </si>
  <si>
    <t>The post-school transition plan for the student recorded on their Individualized Education Program.</t>
  </si>
  <si>
    <r>
      <t>03426</t>
    </r>
    <r>
      <rPr>
        <sz val="11"/>
        <color theme="1"/>
        <rFont val="Calibri"/>
        <family val="2"/>
      </rPr>
      <t xml:space="preserve"> - Postsecondary education or training
</t>
    </r>
    <r>
      <rPr>
        <b/>
        <sz val="11"/>
        <color indexed="8"/>
        <rFont val="Calibri"/>
        <family val="2"/>
      </rPr>
      <t>00518</t>
    </r>
    <r>
      <rPr>
        <sz val="11"/>
        <color theme="1"/>
        <rFont val="Calibri"/>
        <family val="2"/>
      </rPr>
      <t xml:space="preserve"> - Work
</t>
    </r>
    <r>
      <rPr>
        <b/>
        <sz val="11"/>
        <color indexed="8"/>
        <rFont val="Calibri"/>
        <family val="2"/>
      </rPr>
      <t>09998</t>
    </r>
    <r>
      <rPr>
        <sz val="11"/>
        <color theme="1"/>
        <rFont val="Calibri"/>
        <family val="2"/>
      </rPr>
      <t xml:space="preserve"> - None
</t>
    </r>
  </si>
  <si>
    <t>IndividualizedProgramTransitionPlanType</t>
  </si>
  <si>
    <t>Early Learning -&gt; EL Organization -&gt; Telephone
K12 -&gt; K12 School -&gt; Telephone
K12 -&gt; LEA -&gt; Telephone</t>
  </si>
  <si>
    <t>Assessments -&gt; Assessment
Assessments -&gt; Assessment Asset
Early Learning -&gt; EL Child -&gt; Language
Early Learning -&gt; EL Staff -&gt; Language
K12 -&gt; Assessments -&gt; Assessment
K12 -&gt; Assessments -&gt; Assessment Asset
K12 -&gt; K12 Student -&gt; Language</t>
  </si>
  <si>
    <t>Language Translation Policy</t>
  </si>
  <si>
    <t>Indicates that the organization or class/group has translation services available .</t>
  </si>
  <si>
    <t>Early Learning -&gt; EL Class/Group -&gt; Structure
Early Learning -&gt; EL Organization -&gt; Cultural and Linguistic Diversity</t>
  </si>
  <si>
    <t>LanguageTranslationPolicy</t>
  </si>
  <si>
    <t>Early Learning -&gt; EL Child -&gt; Language
Early Learning -&gt; EL Staff -&gt; Language
K12 -&gt; K12 Student -&gt; Language</t>
  </si>
  <si>
    <t>Learning Goal End Date</t>
  </si>
  <si>
    <t>The date on which the Learning Goal expires or has been achieved.</t>
  </si>
  <si>
    <t>Early Learning -&gt; Learning Goal
K12 -&gt; Learning Goal
Postsecondary -&gt; Learning Goal</t>
  </si>
  <si>
    <t>LearningGoalEndDate</t>
  </si>
  <si>
    <t>Learning Goal Start Date</t>
  </si>
  <si>
    <t>The date on which the Learning Goal becomes active.</t>
  </si>
  <si>
    <t>LearningGoalStartDate</t>
  </si>
  <si>
    <t>Learning Resource Concept Keyword</t>
  </si>
  <si>
    <t>The significant topicality of the Learning Resource using free-text keywords and phrases.</t>
  </si>
  <si>
    <t>Early Learning -&gt; Learning Resource
K12 -&gt; Learning Resource
Learning Resources -&gt; Learning Resource
Postsecondary -&gt; Learning Resource</t>
  </si>
  <si>
    <t>LearningResourceConceptKeyword</t>
  </si>
  <si>
    <t>Learning Resource Copyright Holder Name</t>
  </si>
  <si>
    <t>The name(s) of the person(s) or organization(s) holding the copyright for the Learning Resource.</t>
  </si>
  <si>
    <t>LearningResourceCopyrightHolderName</t>
  </si>
  <si>
    <t>Learning Resource Copyright Year</t>
  </si>
  <si>
    <t>The copyright year for the Learning Resource.</t>
  </si>
  <si>
    <t>LearningResourceCopyrightYear</t>
  </si>
  <si>
    <t>Learning Resource Creator</t>
  </si>
  <si>
    <t>LearningResourceCreator</t>
  </si>
  <si>
    <t>Learning Resource Description</t>
  </si>
  <si>
    <t>A short description of the Learning Resource.</t>
  </si>
  <si>
    <t>LearningResourceDescription</t>
  </si>
  <si>
    <t>The individual or group for which the resource was produced.</t>
  </si>
  <si>
    <t>Learning Resource Peer Rating Value</t>
  </si>
  <si>
    <t>An individual score, rating or level assigned to a Learning Resource by a person within the boundaries set by a Peer Rating System that may be aggregated to derive an overall score for the learning resource.</t>
  </si>
  <si>
    <t>LearningResourcePeerRatingValue</t>
  </si>
  <si>
    <t>Learning Resource Title</t>
  </si>
  <si>
    <t>LearningResourceTitle</t>
  </si>
  <si>
    <r>
      <t>Activity</t>
    </r>
    <r>
      <rPr>
        <sz val="11"/>
        <color theme="1"/>
        <rFont val="Calibri"/>
        <family val="2"/>
      </rPr>
      <t xml:space="preserve"> - Activity
</t>
    </r>
    <r>
      <rPr>
        <b/>
        <sz val="11"/>
        <color indexed="8"/>
        <rFont val="Calibri"/>
        <family val="2"/>
      </rPr>
      <t>Assessment</t>
    </r>
    <r>
      <rPr>
        <sz val="11"/>
        <color theme="1"/>
        <rFont val="Calibri"/>
        <family val="2"/>
      </rPr>
      <t xml:space="preserve"> - Assessment
</t>
    </r>
    <r>
      <rPr>
        <b/>
        <sz val="11"/>
        <color indexed="8"/>
        <rFont val="Calibri"/>
        <family val="2"/>
      </rPr>
      <t>AssessmentAsset</t>
    </r>
    <r>
      <rPr>
        <sz val="11"/>
        <color theme="1"/>
        <rFont val="Calibri"/>
        <family val="2"/>
      </rPr>
      <t xml:space="preserve"> - Assessment Asset
</t>
    </r>
    <r>
      <rPr>
        <b/>
        <sz val="11"/>
        <color indexed="8"/>
        <rFont val="Calibri"/>
        <family val="2"/>
      </rPr>
      <t>AssessmentItem</t>
    </r>
    <r>
      <rPr>
        <sz val="11"/>
        <color theme="1"/>
        <rFont val="Calibri"/>
        <family val="2"/>
      </rPr>
      <t xml:space="preserve"> - Assessment Item
</t>
    </r>
    <r>
      <rPr>
        <b/>
        <sz val="11"/>
        <color indexed="8"/>
        <rFont val="Calibri"/>
        <family val="2"/>
      </rPr>
      <t>Audio</t>
    </r>
    <r>
      <rPr>
        <sz val="11"/>
        <color theme="1"/>
        <rFont val="Calibri"/>
        <family val="2"/>
      </rPr>
      <t xml:space="preserve"> - Audio
</t>
    </r>
    <r>
      <rPr>
        <b/>
        <sz val="11"/>
        <color indexed="8"/>
        <rFont val="Calibri"/>
        <family val="2"/>
      </rPr>
      <t>Broadcast</t>
    </r>
    <r>
      <rPr>
        <sz val="11"/>
        <color theme="1"/>
        <rFont val="Calibri"/>
        <family val="2"/>
      </rPr>
      <t xml:space="preserve"> - Broadcast
</t>
    </r>
    <r>
      <rPr>
        <b/>
        <sz val="11"/>
        <color indexed="8"/>
        <rFont val="Calibri"/>
        <family val="2"/>
      </rPr>
      <t>Calculator</t>
    </r>
    <r>
      <rPr>
        <sz val="11"/>
        <color theme="1"/>
        <rFont val="Calibri"/>
        <family val="2"/>
      </rPr>
      <t xml:space="preserve"> - Calculator
</t>
    </r>
    <r>
      <rPr>
        <b/>
        <sz val="11"/>
        <color indexed="8"/>
        <rFont val="Calibri"/>
        <family val="2"/>
      </rPr>
      <t>Course</t>
    </r>
    <r>
      <rPr>
        <sz val="11"/>
        <color theme="1"/>
        <rFont val="Calibri"/>
        <family val="2"/>
      </rPr>
      <t xml:space="preserve"> - Course
</t>
    </r>
    <r>
      <rPr>
        <b/>
        <sz val="11"/>
        <color indexed="8"/>
        <rFont val="Calibri"/>
        <family val="2"/>
      </rPr>
      <t>Discussion</t>
    </r>
    <r>
      <rPr>
        <sz val="11"/>
        <color theme="1"/>
        <rFont val="Calibri"/>
        <family val="2"/>
      </rPr>
      <t xml:space="preserve"> - Discussion
</t>
    </r>
    <r>
      <rPr>
        <b/>
        <sz val="11"/>
        <color indexed="8"/>
        <rFont val="Calibri"/>
        <family val="2"/>
      </rPr>
      <t>E-Mail</t>
    </r>
    <r>
      <rPr>
        <sz val="11"/>
        <color theme="1"/>
        <rFont val="Calibri"/>
        <family val="2"/>
      </rPr>
      <t xml:space="preserve"> - E-Mail
</t>
    </r>
    <r>
      <rPr>
        <b/>
        <sz val="11"/>
        <color indexed="8"/>
        <rFont val="Calibri"/>
        <family val="2"/>
      </rPr>
      <t>FieldTrip</t>
    </r>
    <r>
      <rPr>
        <sz val="11"/>
        <color theme="1"/>
        <rFont val="Calibri"/>
        <family val="2"/>
      </rPr>
      <t xml:space="preserve"> - Field Trip
</t>
    </r>
    <r>
      <rPr>
        <b/>
        <sz val="11"/>
        <color indexed="8"/>
        <rFont val="Calibri"/>
        <family val="2"/>
      </rPr>
      <t>Hands-on</t>
    </r>
    <r>
      <rPr>
        <sz val="11"/>
        <color theme="1"/>
        <rFont val="Calibri"/>
        <family val="2"/>
      </rPr>
      <t xml:space="preserve"> - Hands-on
</t>
    </r>
    <r>
      <rPr>
        <b/>
        <sz val="11"/>
        <color indexed="8"/>
        <rFont val="Calibri"/>
        <family val="2"/>
      </rPr>
      <t>In-Person</t>
    </r>
    <r>
      <rPr>
        <sz val="11"/>
        <color theme="1"/>
        <rFont val="Calibri"/>
        <family val="2"/>
      </rPr>
      <t xml:space="preserve"> - In-Person/Speaker
</t>
    </r>
    <r>
      <rPr>
        <b/>
        <sz val="11"/>
        <color indexed="8"/>
        <rFont val="Calibri"/>
        <family val="2"/>
      </rPr>
      <t>Kinesthetic</t>
    </r>
    <r>
      <rPr>
        <sz val="11"/>
        <color theme="1"/>
        <rFont val="Calibri"/>
        <family val="2"/>
      </rPr>
      <t xml:space="preserve"> - Kinesthetic
</t>
    </r>
    <r>
      <rPr>
        <b/>
        <sz val="11"/>
        <color indexed="8"/>
        <rFont val="Calibri"/>
        <family val="2"/>
      </rPr>
      <t>LabMaterial</t>
    </r>
    <r>
      <rPr>
        <sz val="11"/>
        <color theme="1"/>
        <rFont val="Calibri"/>
        <family val="2"/>
      </rPr>
      <t xml:space="preserve"> - Lab Material (Printed Activities, Instruments, Samples...)
</t>
    </r>
    <r>
      <rPr>
        <b/>
        <sz val="11"/>
        <color indexed="8"/>
        <rFont val="Calibri"/>
        <family val="2"/>
      </rPr>
      <t>Lesson</t>
    </r>
    <r>
      <rPr>
        <sz val="11"/>
        <color theme="1"/>
        <rFont val="Calibri"/>
        <family val="2"/>
      </rPr>
      <t xml:space="preserve"> - Lesson
</t>
    </r>
    <r>
      <rPr>
        <b/>
        <sz val="11"/>
        <color indexed="8"/>
        <rFont val="Calibri"/>
        <family val="2"/>
      </rPr>
      <t>LessonPlan</t>
    </r>
    <r>
      <rPr>
        <sz val="11"/>
        <color theme="1"/>
        <rFont val="Calibri"/>
        <family val="2"/>
      </rPr>
      <t xml:space="preserve"> - Lesson Plan
</t>
    </r>
    <r>
      <rPr>
        <b/>
        <sz val="11"/>
        <color indexed="8"/>
        <rFont val="Calibri"/>
        <family val="2"/>
      </rPr>
      <t>Manipulative</t>
    </r>
    <r>
      <rPr>
        <sz val="11"/>
        <color theme="1"/>
        <rFont val="Calibri"/>
        <family val="2"/>
      </rPr>
      <t xml:space="preserve"> - Manipulative
</t>
    </r>
    <r>
      <rPr>
        <b/>
        <sz val="11"/>
        <color indexed="8"/>
        <rFont val="Calibri"/>
        <family val="2"/>
      </rPr>
      <t>MBL</t>
    </r>
    <r>
      <rPr>
        <sz val="11"/>
        <color theme="1"/>
        <rFont val="Calibri"/>
        <family val="2"/>
      </rPr>
      <t xml:space="preserve"> - MBL (Microcomputer Based)
</t>
    </r>
    <r>
      <rPr>
        <b/>
        <sz val="11"/>
        <color indexed="8"/>
        <rFont val="Calibri"/>
        <family val="2"/>
      </rPr>
      <t>Model</t>
    </r>
    <r>
      <rPr>
        <sz val="11"/>
        <color theme="1"/>
        <rFont val="Calibri"/>
        <family val="2"/>
      </rPr>
      <t xml:space="preserve"> - Model
</t>
    </r>
    <r>
      <rPr>
        <b/>
        <sz val="11"/>
        <color indexed="8"/>
        <rFont val="Calibri"/>
        <family val="2"/>
      </rPr>
      <t>NA</t>
    </r>
    <r>
      <rPr>
        <sz val="11"/>
        <color theme="1"/>
        <rFont val="Calibri"/>
        <family val="2"/>
      </rPr>
      <t xml:space="preserve"> - Not Applicable
</t>
    </r>
    <r>
      <rPr>
        <b/>
        <sz val="11"/>
        <color indexed="8"/>
        <rFont val="Calibri"/>
        <family val="2"/>
      </rPr>
      <t>On-Line</t>
    </r>
    <r>
      <rPr>
        <sz val="11"/>
        <color theme="1"/>
        <rFont val="Calibri"/>
        <family val="2"/>
      </rPr>
      <t xml:space="preserve"> - On-Line
</t>
    </r>
    <r>
      <rPr>
        <b/>
        <sz val="11"/>
        <color indexed="8"/>
        <rFont val="Calibri"/>
        <family val="2"/>
      </rPr>
      <t>Podcast</t>
    </r>
    <r>
      <rPr>
        <sz val="11"/>
        <color theme="1"/>
        <rFont val="Calibri"/>
        <family val="2"/>
      </rPr>
      <t xml:space="preserve"> - Podcast
</t>
    </r>
    <r>
      <rPr>
        <b/>
        <sz val="11"/>
        <color indexed="8"/>
        <rFont val="Calibri"/>
        <family val="2"/>
      </rPr>
      <t>Presentation</t>
    </r>
    <r>
      <rPr>
        <sz val="11"/>
        <color theme="1"/>
        <rFont val="Calibri"/>
        <family val="2"/>
      </rPr>
      <t xml:space="preserve"> - Presentation
</t>
    </r>
    <r>
      <rPr>
        <b/>
        <sz val="11"/>
        <color indexed="8"/>
        <rFont val="Calibri"/>
        <family val="2"/>
      </rPr>
      <t>Printed</t>
    </r>
    <r>
      <rPr>
        <sz val="11"/>
        <color theme="1"/>
        <rFont val="Calibri"/>
        <family val="2"/>
      </rPr>
      <t xml:space="preserve"> - Printed
</t>
    </r>
    <r>
      <rPr>
        <b/>
        <sz val="11"/>
        <color indexed="8"/>
        <rFont val="Calibri"/>
        <family val="2"/>
      </rPr>
      <t>Quiz</t>
    </r>
    <r>
      <rPr>
        <sz val="11"/>
        <color theme="1"/>
        <rFont val="Calibri"/>
        <family val="2"/>
      </rPr>
      <t xml:space="preserve"> - Quiz
</t>
    </r>
    <r>
      <rPr>
        <b/>
        <sz val="11"/>
        <color indexed="8"/>
        <rFont val="Calibri"/>
        <family val="2"/>
      </rPr>
      <t>Robotics</t>
    </r>
    <r>
      <rPr>
        <sz val="11"/>
        <color theme="1"/>
        <rFont val="Calibri"/>
        <family val="2"/>
      </rPr>
      <t xml:space="preserve"> - Robotics
</t>
    </r>
    <r>
      <rPr>
        <b/>
        <sz val="11"/>
        <color indexed="8"/>
        <rFont val="Calibri"/>
        <family val="2"/>
      </rPr>
      <t>StillImage</t>
    </r>
    <r>
      <rPr>
        <sz val="11"/>
        <color theme="1"/>
        <rFont val="Calibri"/>
        <family val="2"/>
      </rPr>
      <t xml:space="preserve"> - Still Image
</t>
    </r>
    <r>
      <rPr>
        <b/>
        <sz val="11"/>
        <color indexed="8"/>
        <rFont val="Calibri"/>
        <family val="2"/>
      </rPr>
      <t>Test</t>
    </r>
    <r>
      <rPr>
        <sz val="11"/>
        <color theme="1"/>
        <rFont val="Calibri"/>
        <family val="2"/>
      </rPr>
      <t xml:space="preserve"> - Test
</t>
    </r>
    <r>
      <rPr>
        <b/>
        <sz val="11"/>
        <color indexed="8"/>
        <rFont val="Calibri"/>
        <family val="2"/>
      </rPr>
      <t>Unit</t>
    </r>
    <r>
      <rPr>
        <sz val="11"/>
        <color theme="1"/>
        <rFont val="Calibri"/>
        <family val="2"/>
      </rPr>
      <t xml:space="preserve"> - Unit
</t>
    </r>
    <r>
      <rPr>
        <b/>
        <sz val="11"/>
        <color indexed="8"/>
        <rFont val="Calibri"/>
        <family val="2"/>
      </rPr>
      <t>Video</t>
    </r>
    <r>
      <rPr>
        <sz val="11"/>
        <color theme="1"/>
        <rFont val="Calibri"/>
        <family val="2"/>
      </rPr>
      <t xml:space="preserve"> - Video
</t>
    </r>
    <r>
      <rPr>
        <b/>
        <sz val="11"/>
        <color indexed="8"/>
        <rFont val="Calibri"/>
        <family val="2"/>
      </rPr>
      <t>Wiki</t>
    </r>
    <r>
      <rPr>
        <sz val="11"/>
        <color theme="1"/>
        <rFont val="Calibri"/>
        <family val="2"/>
      </rPr>
      <t xml:space="preserve"> - Wiki
</t>
    </r>
    <r>
      <rPr>
        <b/>
        <sz val="11"/>
        <color indexed="8"/>
        <rFont val="Calibri"/>
        <family val="2"/>
      </rPr>
      <t>Worksheet</t>
    </r>
    <r>
      <rPr>
        <sz val="11"/>
        <color theme="1"/>
        <rFont val="Calibri"/>
        <family val="2"/>
      </rPr>
      <t xml:space="preserve"> - Worksheet
</t>
    </r>
  </si>
  <si>
    <t>A community of SEAs have agreed to use a limited set of Learning Resource Type options when tagging learning resources in shared resource repositories. They are: Course – Course Unit - Unit Lesson – Lesson Activity – Activity Assessment – Assessment AssessmentItem – Assessment Item AssessmentAsset – Assessment Asset Other organizations/projects/uses, such as publishers that tag resources based on LRMI, use a more open-ended interpretation of the element definition using the more granular options, such as a “handout” that could be part of a lesson, or a label for a specific kind of activity such as “hands-on”.</t>
  </si>
  <si>
    <t>Learning Resource Version</t>
  </si>
  <si>
    <t>Defines the revision of the learning resource as defined by the publisher.</t>
  </si>
  <si>
    <t>LearningResourceVersion</t>
  </si>
  <si>
    <t>The person or organization chiefly responsible for the intellectual content of the standards document.</t>
  </si>
  <si>
    <t>Assessments -&gt; Learning Standards -&gt; Learning Standard Document
Early Learning -&gt; Assessments -&gt; Assessment Design
Learning Standards -&gt; Learning Standard Document</t>
  </si>
  <si>
    <t>Learning Standard Document Identifier URI</t>
  </si>
  <si>
    <t>Added URI to name.</t>
  </si>
  <si>
    <t>LearningStandardDocumentIdentifierURI</t>
  </si>
  <si>
    <t>A human-referenceable code designated by the publisher to identify the item in the hierarchy of learning standard items.</t>
  </si>
  <si>
    <t>Assessments -&gt; Learning Standards -&gt; Learning Standard Item
Early Learning -&gt; Assessments -&gt; Assessment Design
Learning Standards -&gt; Learning Standard Item</t>
  </si>
  <si>
    <t>For example: "M.1.N.3" The code is usually not globally unique and usually has embedded meaning such as a number that represents a grade/level and letters that represent content strands.</t>
  </si>
  <si>
    <t>Use the entity Learning Standard Item Association instead of this data element for flexibility in use cases that require multiple types of associations, including prerequisite and version relationships between learning standard items. Learning Standard Item Association also supports associating other entities, such as Learning Resources, to learning standard items.</t>
  </si>
  <si>
    <t>Adult Education -&gt; AE Provider (added)
Early Learning -&gt; EL Staff -&gt; Education
K12 -&gt; K12 School -&gt; Identification
Postsecondary -&gt; PS Institution -&gt; Directory
Postsecondary -&gt; PS Student -&gt; K12 Transcript</t>
  </si>
  <si>
    <t>Early Learning -&gt; EL Staff -&gt; Professional Development
K12 -&gt; K12 Class/Section -&gt; Enrollment
K12 -&gt; K12 Student -&gt; Academic Record
Postsecondary -&gt; PS Section -&gt; Enrollment</t>
  </si>
  <si>
    <t>Early Learning -&gt; EL Child -&gt; EL Educational Experiences
K12 -&gt; K12 Class/Section -&gt; Enrollment
K12 -&gt; K12 Student -&gt; Attendance</t>
  </si>
  <si>
    <t>Note: This applies to an enrollment period record. Separate records using this element definition could capture attendance for regular enrollment, an out-of-school program or other program requiring attendance records. CEDS now supports the detailed attendance events to capture attendance status on any given day, class period, or session. CEDS generally doesn't include elements for counts when it has the unit level elements to calculate the count. However, this element has been retained to support the intended use cases, recognizing that the rules for attendance vary based on location.</t>
  </si>
  <si>
    <t>Number of Early Learning Fatalities</t>
  </si>
  <si>
    <t>Number of child fatalities at the program in the past year, as defined by the State</t>
  </si>
  <si>
    <t>NumberOfEarlyLearningFatalities</t>
  </si>
  <si>
    <t>Number of Early Learning Injuries</t>
  </si>
  <si>
    <t>Number of child injuries at the program in the past year, as defined by the State.</t>
  </si>
  <si>
    <t>NumberOfEarlyLearningInjuries</t>
  </si>
  <si>
    <t>Early Learning -&gt; EL Organization -&gt; Monitoring</t>
  </si>
  <si>
    <t>Early Learning -&gt; EL Organization -&gt; QRIS Rating</t>
  </si>
  <si>
    <t>Ongoing Health Screening Policy</t>
  </si>
  <si>
    <t>An indication of whether a program requires that all children are receiving ongoing health screenings.</t>
  </si>
  <si>
    <t>OngoingHealthScreeningPolicy</t>
  </si>
  <si>
    <t>Early Learning -&gt; EL Organization -&gt; Identifier
K12 -&gt; Facility</t>
  </si>
  <si>
    <t>Early Learning -&gt; EL Staff -&gt; Employment (added)
K12 -&gt; Facility
K12 -&gt; LEA -&gt; Identification
K12 -&gt; SEA -&gt; Identification</t>
  </si>
  <si>
    <t>Organization Type</t>
  </si>
  <si>
    <t>The type of educational organization or entity.</t>
  </si>
  <si>
    <r>
      <t>Employer</t>
    </r>
    <r>
      <rPr>
        <sz val="11"/>
        <color theme="1"/>
        <rFont val="Calibri"/>
        <family val="2"/>
      </rPr>
      <t xml:space="preserve"> - Employer
</t>
    </r>
    <r>
      <rPr>
        <b/>
        <sz val="11"/>
        <color indexed="8"/>
        <rFont val="Calibri"/>
        <family val="2"/>
      </rPr>
      <t>K12School</t>
    </r>
    <r>
      <rPr>
        <sz val="11"/>
        <color theme="1"/>
        <rFont val="Calibri"/>
        <family val="2"/>
      </rPr>
      <t xml:space="preserve"> - K12 School
</t>
    </r>
    <r>
      <rPr>
        <b/>
        <sz val="11"/>
        <color indexed="8"/>
        <rFont val="Calibri"/>
        <family val="2"/>
      </rPr>
      <t>LEA</t>
    </r>
    <r>
      <rPr>
        <sz val="11"/>
        <color theme="1"/>
        <rFont val="Calibri"/>
        <family val="2"/>
      </rPr>
      <t xml:space="preserve"> - Local Education Agency (LEA)
</t>
    </r>
    <r>
      <rPr>
        <b/>
        <sz val="11"/>
        <color indexed="8"/>
        <rFont val="Calibri"/>
        <family val="2"/>
      </rPr>
      <t>IEU</t>
    </r>
    <r>
      <rPr>
        <sz val="11"/>
        <color theme="1"/>
        <rFont val="Calibri"/>
        <family val="2"/>
      </rPr>
      <t xml:space="preserve"> - Intermediate Educational Unit (IEU)
</t>
    </r>
    <r>
      <rPr>
        <b/>
        <sz val="11"/>
        <color indexed="8"/>
        <rFont val="Calibri"/>
        <family val="2"/>
      </rPr>
      <t>SEA</t>
    </r>
    <r>
      <rPr>
        <sz val="11"/>
        <color theme="1"/>
        <rFont val="Calibri"/>
        <family val="2"/>
      </rPr>
      <t xml:space="preserve"> - State Education Agency (SEA)
</t>
    </r>
    <r>
      <rPr>
        <b/>
        <sz val="11"/>
        <color indexed="8"/>
        <rFont val="Calibri"/>
        <family val="2"/>
      </rPr>
      <t>Recruiter</t>
    </r>
    <r>
      <rPr>
        <sz val="11"/>
        <color theme="1"/>
        <rFont val="Calibri"/>
        <family val="2"/>
      </rPr>
      <t xml:space="preserve"> - Recruiter
</t>
    </r>
    <r>
      <rPr>
        <b/>
        <sz val="11"/>
        <color indexed="8"/>
        <rFont val="Calibri"/>
        <family val="2"/>
      </rPr>
      <t>EmployeeBenefitCarrier</t>
    </r>
    <r>
      <rPr>
        <sz val="11"/>
        <color theme="1"/>
        <rFont val="Calibri"/>
        <family val="2"/>
      </rPr>
      <t xml:space="preserve"> - Employee Benefit Carrier
</t>
    </r>
    <r>
      <rPr>
        <b/>
        <sz val="11"/>
        <color indexed="8"/>
        <rFont val="Calibri"/>
        <family val="2"/>
      </rPr>
      <t>EmployeeBenefitContributor</t>
    </r>
    <r>
      <rPr>
        <sz val="11"/>
        <color theme="1"/>
        <rFont val="Calibri"/>
        <family val="2"/>
      </rPr>
      <t xml:space="preserve"> - Employee Benefit Contributor
</t>
    </r>
    <r>
      <rPr>
        <b/>
        <sz val="11"/>
        <color indexed="8"/>
        <rFont val="Calibri"/>
        <family val="2"/>
      </rPr>
      <t>ProfessionalMembershipOrganization</t>
    </r>
    <r>
      <rPr>
        <sz val="11"/>
        <color theme="1"/>
        <rFont val="Calibri"/>
        <family val="2"/>
      </rPr>
      <t xml:space="preserve"> - Professional Membership Organization
</t>
    </r>
    <r>
      <rPr>
        <b/>
        <sz val="11"/>
        <color indexed="8"/>
        <rFont val="Calibri"/>
        <family val="2"/>
      </rPr>
      <t>EducationInstitution</t>
    </r>
    <r>
      <rPr>
        <sz val="11"/>
        <color theme="1"/>
        <rFont val="Calibri"/>
        <family val="2"/>
      </rPr>
      <t xml:space="preserve"> - Education Institution
</t>
    </r>
    <r>
      <rPr>
        <b/>
        <sz val="11"/>
        <color indexed="8"/>
        <rFont val="Calibri"/>
        <family val="2"/>
      </rPr>
      <t>StaffDevelopmentProvider</t>
    </r>
    <r>
      <rPr>
        <sz val="11"/>
        <color theme="1"/>
        <rFont val="Calibri"/>
        <family val="2"/>
      </rPr>
      <t xml:space="preserve"> - Staff Development Provider
</t>
    </r>
    <r>
      <rPr>
        <b/>
        <sz val="11"/>
        <color indexed="8"/>
        <rFont val="Calibri"/>
        <family val="2"/>
      </rPr>
      <t>Facility</t>
    </r>
    <r>
      <rPr>
        <sz val="11"/>
        <color theme="1"/>
        <rFont val="Calibri"/>
        <family val="2"/>
      </rPr>
      <t xml:space="preserve"> - Facility
</t>
    </r>
    <r>
      <rPr>
        <b/>
        <sz val="11"/>
        <color indexed="8"/>
        <rFont val="Calibri"/>
        <family val="2"/>
      </rPr>
      <t>Program</t>
    </r>
    <r>
      <rPr>
        <sz val="11"/>
        <color theme="1"/>
        <rFont val="Calibri"/>
        <family val="2"/>
      </rPr>
      <t xml:space="preserve"> - Program
</t>
    </r>
    <r>
      <rPr>
        <b/>
        <sz val="11"/>
        <color indexed="8"/>
        <rFont val="Calibri"/>
        <family val="2"/>
      </rPr>
      <t>PostsecondaryInstitution</t>
    </r>
    <r>
      <rPr>
        <sz val="11"/>
        <color theme="1"/>
        <rFont val="Calibri"/>
        <family val="2"/>
      </rPr>
      <t xml:space="preserve"> - Postsecondary Institution
</t>
    </r>
    <r>
      <rPr>
        <b/>
        <sz val="11"/>
        <color indexed="8"/>
        <rFont val="Calibri"/>
        <family val="2"/>
      </rPr>
      <t>ServiceProvider</t>
    </r>
    <r>
      <rPr>
        <sz val="11"/>
        <color theme="1"/>
        <rFont val="Calibri"/>
        <family val="2"/>
      </rPr>
      <t xml:space="preserve"> - Service Provider
</t>
    </r>
    <r>
      <rPr>
        <b/>
        <sz val="11"/>
        <color indexed="8"/>
        <rFont val="Calibri"/>
        <family val="2"/>
      </rPr>
      <t>AffiliatedInstitution</t>
    </r>
    <r>
      <rPr>
        <sz val="11"/>
        <color theme="1"/>
        <rFont val="Calibri"/>
        <family val="2"/>
      </rPr>
      <t xml:space="preserve"> - Affiliated Institution
</t>
    </r>
    <r>
      <rPr>
        <b/>
        <sz val="11"/>
        <color indexed="8"/>
        <rFont val="Calibri"/>
        <family val="2"/>
      </rPr>
      <t>GoverningBoard</t>
    </r>
    <r>
      <rPr>
        <sz val="11"/>
        <color theme="1"/>
        <rFont val="Calibri"/>
        <family val="2"/>
      </rPr>
      <t xml:space="preserve"> - Governing Board
</t>
    </r>
    <r>
      <rPr>
        <b/>
        <sz val="11"/>
        <color indexed="8"/>
        <rFont val="Calibri"/>
        <family val="2"/>
      </rPr>
      <t>CredentialingOrganization</t>
    </r>
    <r>
      <rPr>
        <sz val="11"/>
        <color theme="1"/>
        <rFont val="Calibri"/>
        <family val="2"/>
      </rPr>
      <t xml:space="preserve"> - Credentialing Organization
</t>
    </r>
    <r>
      <rPr>
        <b/>
        <sz val="11"/>
        <color indexed="8"/>
        <rFont val="Calibri"/>
        <family val="2"/>
      </rPr>
      <t>AccreditingOrganization</t>
    </r>
    <r>
      <rPr>
        <sz val="11"/>
        <color theme="1"/>
        <rFont val="Calibri"/>
        <family val="2"/>
      </rPr>
      <t xml:space="preserve"> - Accrediting Organization
</t>
    </r>
  </si>
  <si>
    <t>Early Learning -&gt; EL Organization -&gt; Identifier
K12 -&gt; K12 School -&gt; Identification
K12 -&gt; LEA -&gt; Identification
K12 -&gt; SEA -&gt; Identification</t>
  </si>
  <si>
    <t>This element is used in data models that are normalize the organization and identifies the primary role that the organization.</t>
  </si>
  <si>
    <t>OrganizationType</t>
  </si>
  <si>
    <t>Adult Education -&gt; AE Staff -&gt; Identity -&gt; Other Name
Adult Education -&gt; AE Student -&gt; Identity -&gt; Other Name (added)
Career and Technical -&gt; CTE Student -&gt; Identity -&gt; Other Name (added)
Early Learning -&gt; EL Child -&gt; Identity -&gt; Other Name (added)
Early Learning -&gt; EL Staff -&gt; Identity -&gt; Other Name (added)
Early Learning -&gt; Parent/Guardian -&gt; Identity -&gt; Other Name (added)
K12 -&gt; K12 Staff -&gt; Identity -&gt; Other Name
K12 -&gt; K12 Student -&gt; Identity -&gt; Other Name
K12 -&gt; Parent/Guardian -&gt; Identity -&gt; Other Name
Postsecondary -&gt; PS Staff -&gt; Identity -&gt; Other Name
Postsecondary -&gt; PS Student -&gt; Identity -&gt; Other Name
Workforce -&gt; Workforce Program Participant -&gt; Identity -&gt; Other Name (added)</t>
  </si>
  <si>
    <r>
      <t>InPerson</t>
    </r>
    <r>
      <rPr>
        <sz val="11"/>
        <color theme="1"/>
        <rFont val="Calibri"/>
        <family val="2"/>
      </rPr>
      <t xml:space="preserve"> - In-person
</t>
    </r>
    <r>
      <rPr>
        <b/>
        <sz val="11"/>
        <color indexed="8"/>
        <rFont val="Calibri"/>
        <family val="2"/>
      </rPr>
      <t>Phone</t>
    </r>
    <r>
      <rPr>
        <sz val="11"/>
        <color theme="1"/>
        <rFont val="Calibri"/>
        <family val="2"/>
      </rPr>
      <t xml:space="preserve"> - Phone
</t>
    </r>
    <r>
      <rPr>
        <b/>
        <sz val="11"/>
        <color indexed="8"/>
        <rFont val="Calibri"/>
        <family val="2"/>
      </rPr>
      <t>Website</t>
    </r>
    <r>
      <rPr>
        <sz val="11"/>
        <color theme="1"/>
        <rFont val="Calibri"/>
        <family val="2"/>
      </rPr>
      <t xml:space="preserve"> - Website
</t>
    </r>
    <r>
      <rPr>
        <b/>
        <sz val="11"/>
        <color indexed="8"/>
        <rFont val="Calibri"/>
        <family val="2"/>
      </rPr>
      <t>Email</t>
    </r>
    <r>
      <rPr>
        <sz val="11"/>
        <color theme="1"/>
        <rFont val="Calibri"/>
        <family val="2"/>
      </rPr>
      <t xml:space="preserve"> - Email
</t>
    </r>
    <r>
      <rPr>
        <b/>
        <sz val="11"/>
        <color indexed="8"/>
        <rFont val="Calibri"/>
        <family val="2"/>
      </rPr>
      <t>Newsletter</t>
    </r>
    <r>
      <rPr>
        <sz val="11"/>
        <color theme="1"/>
        <rFont val="Calibri"/>
        <family val="2"/>
      </rPr>
      <t xml:space="preserve"> - Newsletter
</t>
    </r>
    <r>
      <rPr>
        <b/>
        <sz val="11"/>
        <color indexed="8"/>
        <rFont val="Calibri"/>
        <family val="2"/>
      </rPr>
      <t>BulletinBoard</t>
    </r>
    <r>
      <rPr>
        <sz val="11"/>
        <color theme="1"/>
        <rFont val="Calibri"/>
        <family val="2"/>
      </rPr>
      <t xml:space="preserve"> - Bulletin board
</t>
    </r>
    <r>
      <rPr>
        <b/>
        <sz val="11"/>
        <color indexed="8"/>
        <rFont val="Calibri"/>
        <family val="2"/>
      </rPr>
      <t>HomeVisit</t>
    </r>
    <r>
      <rPr>
        <sz val="11"/>
        <color theme="1"/>
        <rFont val="Calibri"/>
        <family val="2"/>
      </rPr>
      <t xml:space="preserve"> - Home visit
</t>
    </r>
    <r>
      <rPr>
        <b/>
        <sz val="11"/>
        <color indexed="8"/>
        <rFont val="Calibri"/>
        <family val="2"/>
      </rPr>
      <t>Fax</t>
    </r>
    <r>
      <rPr>
        <sz val="11"/>
        <color theme="1"/>
        <rFont val="Calibri"/>
        <family val="2"/>
      </rPr>
      <t xml:space="preserve"> - Fax
</t>
    </r>
    <r>
      <rPr>
        <b/>
        <sz val="11"/>
        <color indexed="8"/>
        <rFont val="Calibri"/>
        <family val="2"/>
      </rPr>
      <t>Other</t>
    </r>
    <r>
      <rPr>
        <sz val="11"/>
        <color theme="1"/>
        <rFont val="Calibri"/>
        <family val="2"/>
      </rPr>
      <t xml:space="preserve"> - Other
</t>
    </r>
  </si>
  <si>
    <r>
      <t>FreeBreakfast</t>
    </r>
    <r>
      <rPr>
        <sz val="11"/>
        <color theme="1"/>
        <rFont val="Calibri"/>
        <family val="2"/>
      </rPr>
      <t xml:space="preserve"> - Free breakfast
</t>
    </r>
    <r>
      <rPr>
        <b/>
        <sz val="11"/>
        <color indexed="8"/>
        <rFont val="Calibri"/>
        <family val="2"/>
      </rPr>
      <t>FreeLunch</t>
    </r>
    <r>
      <rPr>
        <sz val="11"/>
        <color theme="1"/>
        <rFont val="Calibri"/>
        <family val="2"/>
      </rPr>
      <t xml:space="preserve"> - Free lunch
</t>
    </r>
    <r>
      <rPr>
        <b/>
        <sz val="11"/>
        <color indexed="8"/>
        <rFont val="Calibri"/>
        <family val="2"/>
      </rPr>
      <t>FreeMilk</t>
    </r>
    <r>
      <rPr>
        <sz val="11"/>
        <color theme="1"/>
        <rFont val="Calibri"/>
        <family val="2"/>
      </rPr>
      <t xml:space="preserve"> - Free milk
</t>
    </r>
    <r>
      <rPr>
        <b/>
        <sz val="11"/>
        <color indexed="8"/>
        <rFont val="Calibri"/>
        <family val="2"/>
      </rPr>
      <t>FreeSnack</t>
    </r>
    <r>
      <rPr>
        <sz val="11"/>
        <color theme="1"/>
        <rFont val="Calibri"/>
        <family val="2"/>
      </rPr>
      <t xml:space="preserve"> - Free snack
</t>
    </r>
    <r>
      <rPr>
        <b/>
        <sz val="11"/>
        <color indexed="8"/>
        <rFont val="Calibri"/>
        <family val="2"/>
      </rPr>
      <t>FreeSupper</t>
    </r>
    <r>
      <rPr>
        <sz val="11"/>
        <color theme="1"/>
        <rFont val="Calibri"/>
        <family val="2"/>
      </rPr>
      <t xml:space="preserve"> - Free supper
</t>
    </r>
    <r>
      <rPr>
        <b/>
        <sz val="11"/>
        <color indexed="8"/>
        <rFont val="Calibri"/>
        <family val="2"/>
      </rPr>
      <t>FullPriceBreakfast</t>
    </r>
    <r>
      <rPr>
        <sz val="11"/>
        <color theme="1"/>
        <rFont val="Calibri"/>
        <family val="2"/>
      </rPr>
      <t xml:space="preserve"> - Full price breakfast
</t>
    </r>
    <r>
      <rPr>
        <b/>
        <sz val="11"/>
        <color indexed="8"/>
        <rFont val="Calibri"/>
        <family val="2"/>
      </rPr>
      <t>FullPriceLunch</t>
    </r>
    <r>
      <rPr>
        <sz val="11"/>
        <color theme="1"/>
        <rFont val="Calibri"/>
        <family val="2"/>
      </rPr>
      <t xml:space="preserve"> - Full price lunch
</t>
    </r>
    <r>
      <rPr>
        <b/>
        <sz val="11"/>
        <color indexed="8"/>
        <rFont val="Calibri"/>
        <family val="2"/>
      </rPr>
      <t>FullPriceMilk</t>
    </r>
    <r>
      <rPr>
        <sz val="11"/>
        <color theme="1"/>
        <rFont val="Calibri"/>
        <family val="2"/>
      </rPr>
      <t xml:space="preserve"> - Full price milk
</t>
    </r>
    <r>
      <rPr>
        <b/>
        <sz val="11"/>
        <color indexed="8"/>
        <rFont val="Calibri"/>
        <family val="2"/>
      </rPr>
      <t>FullPriceSnack</t>
    </r>
    <r>
      <rPr>
        <sz val="11"/>
        <color theme="1"/>
        <rFont val="Calibri"/>
        <family val="2"/>
      </rPr>
      <t xml:space="preserve"> - Full price snack
</t>
    </r>
    <r>
      <rPr>
        <b/>
        <sz val="11"/>
        <color indexed="8"/>
        <rFont val="Calibri"/>
        <family val="2"/>
      </rPr>
      <t>FullPriceSupper</t>
    </r>
    <r>
      <rPr>
        <sz val="11"/>
        <color theme="1"/>
        <rFont val="Calibri"/>
        <family val="2"/>
      </rPr>
      <t xml:space="preserve"> - Full price supper
</t>
    </r>
    <r>
      <rPr>
        <b/>
        <sz val="11"/>
        <color indexed="8"/>
        <rFont val="Calibri"/>
        <family val="2"/>
      </rPr>
      <t>ReducedPriceBreakfast</t>
    </r>
    <r>
      <rPr>
        <sz val="11"/>
        <color theme="1"/>
        <rFont val="Calibri"/>
        <family val="2"/>
      </rPr>
      <t xml:space="preserve"> - Reduced price breakfast
</t>
    </r>
    <r>
      <rPr>
        <b/>
        <sz val="11"/>
        <color indexed="8"/>
        <rFont val="Calibri"/>
        <family val="2"/>
      </rPr>
      <t>ReducedPriceLunch</t>
    </r>
    <r>
      <rPr>
        <sz val="11"/>
        <color theme="1"/>
        <rFont val="Calibri"/>
        <family val="2"/>
      </rPr>
      <t xml:space="preserve"> - Reduced price lunch
</t>
    </r>
    <r>
      <rPr>
        <b/>
        <sz val="11"/>
        <color indexed="8"/>
        <rFont val="Calibri"/>
        <family val="2"/>
      </rPr>
      <t>ReducedPriceSnack</t>
    </r>
    <r>
      <rPr>
        <sz val="11"/>
        <color theme="1"/>
        <rFont val="Calibri"/>
        <family val="2"/>
      </rPr>
      <t xml:space="preserve"> - Reduced price snack
</t>
    </r>
    <r>
      <rPr>
        <b/>
        <sz val="11"/>
        <color indexed="8"/>
        <rFont val="Calibri"/>
        <family val="2"/>
      </rPr>
      <t>ReducedPriceSupper</t>
    </r>
    <r>
      <rPr>
        <sz val="11"/>
        <color theme="1"/>
        <rFont val="Calibri"/>
        <family val="2"/>
      </rPr>
      <t xml:space="preserve"> - Reduced price supper
</t>
    </r>
    <r>
      <rPr>
        <b/>
        <sz val="11"/>
        <color indexed="8"/>
        <rFont val="Calibri"/>
        <family val="2"/>
      </rPr>
      <t>Other</t>
    </r>
    <r>
      <rPr>
        <sz val="11"/>
        <color theme="1"/>
        <rFont val="Calibri"/>
        <family val="2"/>
      </rPr>
      <t xml:space="preserve"> - Other
</t>
    </r>
  </si>
  <si>
    <t>Early Learning -&gt; EL Child -&gt; EL Educational Experiences
K12 -&gt; K12 Student -&gt; Economically Disadvantaged</t>
  </si>
  <si>
    <t>Peer Rating Date</t>
  </si>
  <si>
    <t>The date on which the Peer Rating was entered.</t>
  </si>
  <si>
    <t>Early Learning -&gt; Learning Resource -&gt; Peer Rating
K12 -&gt; Learning Resource -&gt; Peer Rating
Learning Resources -&gt; Peer Rating
Postsecondary -&gt; Learning Resource -&gt; Peer Rating</t>
  </si>
  <si>
    <t>PeerRatingDate</t>
  </si>
  <si>
    <t>Peer Rating System Maximum Value</t>
  </si>
  <si>
    <t>The maximum value allowed by the Peer Rating System.</t>
  </si>
  <si>
    <t>Early Learning -&gt; Learning Resource -&gt; Peer Rating System
K12 -&gt; Learning Resource -&gt; Peer Rating System
Learning Resources -&gt; Peer Rating System
Postsecondary -&gt; Learning Resource -&gt; Peer Rating System</t>
  </si>
  <si>
    <t>PeerRatingSystemMaximumValue</t>
  </si>
  <si>
    <t>Peer Rating System Minimum Value</t>
  </si>
  <si>
    <t>The minimum value allowed by the Peer Rating System.</t>
  </si>
  <si>
    <t>PeerRatingSystemMinimumValue</t>
  </si>
  <si>
    <t>Peer Rating System Name</t>
  </si>
  <si>
    <t>The name of the scaling system used to specify the Peer Rating.</t>
  </si>
  <si>
    <t>PeerRatingSystemName</t>
  </si>
  <si>
    <t>Peer Rating System Optimum Value</t>
  </si>
  <si>
    <t>The optimum value allowed by the Peer Rating System. The optimum or best rating may be the maximum value, the minimum value, or something in between.</t>
  </si>
  <si>
    <t>PeerRatingSystemOptimumValue</t>
  </si>
  <si>
    <t>Early Learning -&gt; Parent/Guardian
K12 -&gt; Parent/Guardian -&gt; Relationship</t>
  </si>
  <si>
    <t>Adult Education -&gt; AE Staff -&gt; Identity -&gt; Identification (added)
Adult Education -&gt; AE Student -&gt; Identity -&gt; Identification (added)
Career and Technical -&gt; CTE Student -&gt; Identity -&gt; Identification (added)
Early Learning -&gt; EL Child -&gt; Identity -&gt; Identification (added)
K12 -&gt; K12 Staff -&gt; Identity -&gt; Identification
K12 -&gt; K12 Student -&gt; Identity -&gt; Identification
K12 -&gt; Parent/Guardian -&gt; Identity -&gt; Identification (added)
Postsecondary -&gt; PS Staff -&gt; Identity -&gt; Identification (added)
Postsecondary -&gt; PS Student -&gt; Identity -&gt; Identification (added)
Workforce -&gt; Workforce Program Participant -&gt; Identity -&gt; Identification (added)</t>
  </si>
  <si>
    <t>Adult Education -&gt; AE Staff -&gt; Identity -&gt; Name
Adult Education -&gt; AE Student -&gt; Identity -&gt; Name (added)
Career and Technical -&gt; CTE Student -&gt; Identity -&gt; Name (added)
Early Learning -&gt; EL Staff -&gt; Identity -&gt; Name
Early Learning -&gt; Parent/Guardian -&gt; Identity -&gt; Name
K12 -&gt; K12 Staff -&gt; Identity -&gt; Name
K12 -&gt; K12 Student -&gt; Identity -&gt; Name
K12 -&gt; Parent/Guardian -&gt; Identity -&gt; Name
Postsecondary -&gt; PS Staff -&gt; Identity -&gt; Name
Postsecondary -&gt; PS Student -&gt; Identity -&gt; Name
Workforce -&gt; Workforce Program Participant -&gt; Identity -&gt; Name (added)</t>
  </si>
  <si>
    <t>Early Learning -&gt; EL Child -&gt; Developmental Assessments
K12 -&gt; K12 Student -&gt; Disability</t>
  </si>
  <si>
    <t>Adult Education -&gt; AE Staff -&gt; Contact -&gt; Telephone (added)
Adult Education -&gt; AE Student -&gt; Contact -&gt; Telephone (added)
Career and Technical -&gt; CTE Student -&gt; Contact -&gt; Telephone (added)
Early Learning -&gt; EL Child -&gt; Contact -&gt; Telephone (added)
Early Learning -&gt; EL Organization -&gt; Telephone
Early Learning -&gt; EL Staff -&gt; Contact -&gt; Telephone
Early Learning -&gt; Parent/Guardian -&gt; Contact -&gt; Telephone (added)
K12 -&gt; K12 School -&gt; Telephone
K12 -&gt; K12 Staff -&gt; Contact -&gt; Telephone
K12 -&gt; K12 Student -&gt; Contact -&gt; Telephone
K12 -&gt; LEA -&gt; Telephone
K12 -&gt; Parent/Guardian -&gt; Contact -&gt; Telephone
Postsecondary -&gt; PS Student -&gt; Contact -&gt; Telephone</t>
  </si>
  <si>
    <t>Professional Association Membership Status</t>
  </si>
  <si>
    <t>An indication of whether the person is a member of a professional organization or association.</t>
  </si>
  <si>
    <t>ProfessionalAssociationMembershipStatus</t>
  </si>
  <si>
    <t>Professional Association Name</t>
  </si>
  <si>
    <t>The name of a professional association or organization.</t>
  </si>
  <si>
    <t>ProfessionalAssociationName</t>
  </si>
  <si>
    <t>Professional Development Activity Completion Date</t>
  </si>
  <si>
    <t>The year, month and day on which an individual completed a course, an education program or a staff development activity.</t>
  </si>
  <si>
    <t>Professional Development Activity Start Date</t>
  </si>
  <si>
    <t>The year, month and day on which an individual begins a course, an education program or a staff development activity.</t>
  </si>
  <si>
    <t>Assessments -&gt; Assessment Item -&gt; Assessment Item Response
Early Learning -&gt; Assessments -&gt; Assessment Result
K12 -&gt; Assessments -&gt; Assessment Item -&gt; Assessment Item Response
K12 -&gt; K12 Student -&gt; Academic Record</t>
  </si>
  <si>
    <t>Early Learning -&gt; EL Organization -&gt; Compensation</t>
  </si>
  <si>
    <t>K12 -&gt; K12 Student -&gt; CTE</t>
  </si>
  <si>
    <t>Career and Technical -&gt; CTE Student -&gt; Program Participation (added)
Early Learning -&gt; EL Child -&gt; EL Educational Experiences
K12 -&gt; K12 Student -&gt; CTE
K12 -&gt; K12 Student -&gt; Limited English Proficiency
K12 -&gt; K12 Student -&gt; Migrant
K12 -&gt; K12 Student -&gt; Neglected or Delinquent
K12 -&gt; K12 Student -&gt; Program
K12 -&gt; K12 Student -&gt; Special Education
K12 -&gt; K12 Student -&gt; Title I</t>
  </si>
  <si>
    <t>Early Learning -&gt; EL Organization -&gt; Cultural and Linguistic Diversity</t>
  </si>
  <si>
    <t>Program Transiton Planning Policy</t>
  </si>
  <si>
    <t>An indication of whether a program has a transition planning policy (to center, to classroom, to school).</t>
  </si>
  <si>
    <t>Name changed from Program Provides Transition Support. Definition updated.</t>
  </si>
  <si>
    <t>ProgramTransitonPlanningPolicy</t>
  </si>
  <si>
    <r>
      <t>73056</t>
    </r>
    <r>
      <rPr>
        <sz val="11"/>
        <color theme="1"/>
        <rFont val="Calibri"/>
        <family val="2"/>
      </rPr>
      <t xml:space="preserve"> - Adult Basic Education
</t>
    </r>
    <r>
      <rPr>
        <b/>
        <sz val="11"/>
        <color indexed="8"/>
        <rFont val="Calibri"/>
        <family val="2"/>
      </rPr>
      <t>73058</t>
    </r>
    <r>
      <rPr>
        <sz val="11"/>
        <color theme="1"/>
        <rFont val="Calibri"/>
        <family val="2"/>
      </rPr>
      <t xml:space="preserve"> - Adult English as a Second Language
</t>
    </r>
    <r>
      <rPr>
        <b/>
        <sz val="11"/>
        <color indexed="8"/>
        <rFont val="Calibri"/>
        <family val="2"/>
      </rPr>
      <t>73057</t>
    </r>
    <r>
      <rPr>
        <sz val="11"/>
        <color theme="1"/>
        <rFont val="Calibri"/>
        <family val="2"/>
      </rPr>
      <t xml:space="preserve"> - Adult Secondary Education
</t>
    </r>
    <r>
      <rPr>
        <b/>
        <sz val="11"/>
        <color indexed="8"/>
        <rFont val="Calibri"/>
        <family val="2"/>
      </rPr>
      <t>04961</t>
    </r>
    <r>
      <rPr>
        <sz val="11"/>
        <color theme="1"/>
        <rFont val="Calibri"/>
        <family val="2"/>
      </rPr>
      <t xml:space="preserve"> - Alternative Education
</t>
    </r>
    <r>
      <rPr>
        <b/>
        <sz val="11"/>
        <color indexed="8"/>
        <rFont val="Calibri"/>
        <family val="2"/>
      </rPr>
      <t>04932</t>
    </r>
    <r>
      <rPr>
        <sz val="11"/>
        <color theme="1"/>
        <rFont val="Calibri"/>
        <family val="2"/>
      </rPr>
      <t xml:space="preserve"> - Athletics
</t>
    </r>
    <r>
      <rPr>
        <b/>
        <sz val="11"/>
        <color indexed="8"/>
        <rFont val="Calibri"/>
        <family val="2"/>
      </rPr>
      <t>04923</t>
    </r>
    <r>
      <rPr>
        <sz val="11"/>
        <color theme="1"/>
        <rFont val="Calibri"/>
        <family val="2"/>
      </rPr>
      <t xml:space="preserve"> - Bilingual education program
</t>
    </r>
    <r>
      <rPr>
        <b/>
        <sz val="11"/>
        <color indexed="8"/>
        <rFont val="Calibri"/>
        <family val="2"/>
      </rPr>
      <t>04906</t>
    </r>
    <r>
      <rPr>
        <sz val="11"/>
        <color theme="1"/>
        <rFont val="Calibri"/>
        <family val="2"/>
      </rPr>
      <t xml:space="preserve"> - Career and Technical Education
</t>
    </r>
    <r>
      <rPr>
        <b/>
        <sz val="11"/>
        <color indexed="8"/>
        <rFont val="Calibri"/>
        <family val="2"/>
      </rPr>
      <t>04931</t>
    </r>
    <r>
      <rPr>
        <sz val="11"/>
        <color theme="1"/>
        <rFont val="Calibri"/>
        <family val="2"/>
      </rPr>
      <t xml:space="preserve"> - Cocurricular programs
</t>
    </r>
    <r>
      <rPr>
        <b/>
        <sz val="11"/>
        <color indexed="8"/>
        <rFont val="Calibri"/>
        <family val="2"/>
      </rPr>
      <t>04958</t>
    </r>
    <r>
      <rPr>
        <sz val="11"/>
        <color theme="1"/>
        <rFont val="Calibri"/>
        <family val="2"/>
      </rPr>
      <t xml:space="preserve"> - College preparatory
</t>
    </r>
    <r>
      <rPr>
        <b/>
        <sz val="11"/>
        <color indexed="8"/>
        <rFont val="Calibri"/>
        <family val="2"/>
      </rPr>
      <t>04945</t>
    </r>
    <r>
      <rPr>
        <sz val="11"/>
        <color theme="1"/>
        <rFont val="Calibri"/>
        <family val="2"/>
      </rPr>
      <t xml:space="preserve"> - Community service program
</t>
    </r>
    <r>
      <rPr>
        <b/>
        <sz val="11"/>
        <color indexed="8"/>
        <rFont val="Calibri"/>
        <family val="2"/>
      </rPr>
      <t>04944</t>
    </r>
    <r>
      <rPr>
        <sz val="11"/>
        <color theme="1"/>
        <rFont val="Calibri"/>
        <family val="2"/>
      </rPr>
      <t xml:space="preserve"> - Community/junior college education program
</t>
    </r>
    <r>
      <rPr>
        <b/>
        <sz val="11"/>
        <color indexed="8"/>
        <rFont val="Calibri"/>
        <family val="2"/>
      </rPr>
      <t>04922</t>
    </r>
    <r>
      <rPr>
        <sz val="11"/>
        <color theme="1"/>
        <rFont val="Calibri"/>
        <family val="2"/>
      </rPr>
      <t xml:space="preserve"> - Compensatory services for disadvantaged students
</t>
    </r>
    <r>
      <rPr>
        <b/>
        <sz val="11"/>
        <color indexed="8"/>
        <rFont val="Calibri"/>
        <family val="2"/>
      </rPr>
      <t>73059</t>
    </r>
    <r>
      <rPr>
        <sz val="11"/>
        <color theme="1"/>
        <rFont val="Calibri"/>
        <family val="2"/>
      </rPr>
      <t xml:space="preserve"> - Continuing Education
</t>
    </r>
    <r>
      <rPr>
        <b/>
        <sz val="11"/>
        <color indexed="8"/>
        <rFont val="Calibri"/>
        <family val="2"/>
      </rPr>
      <t xml:space="preserve">04956 </t>
    </r>
    <r>
      <rPr>
        <sz val="11"/>
        <color theme="1"/>
        <rFont val="Calibri"/>
        <family val="2"/>
      </rPr>
      <t xml:space="preserve"> - Counseling services
</t>
    </r>
    <r>
      <rPr>
        <b/>
        <sz val="11"/>
        <color indexed="8"/>
        <rFont val="Calibri"/>
        <family val="2"/>
      </rPr>
      <t>14609</t>
    </r>
    <r>
      <rPr>
        <sz val="11"/>
        <color theme="1"/>
        <rFont val="Calibri"/>
        <family val="2"/>
      </rPr>
      <t xml:space="preserve"> - Early Head Start
</t>
    </r>
    <r>
      <rPr>
        <b/>
        <sz val="11"/>
        <color indexed="8"/>
        <rFont val="Calibri"/>
        <family val="2"/>
      </rPr>
      <t xml:space="preserve">04928 </t>
    </r>
    <r>
      <rPr>
        <sz val="11"/>
        <color theme="1"/>
        <rFont val="Calibri"/>
        <family val="2"/>
      </rPr>
      <t xml:space="preserve"> - English as a second language (ESL) program
</t>
    </r>
    <r>
      <rPr>
        <b/>
        <sz val="11"/>
        <color indexed="8"/>
        <rFont val="Calibri"/>
        <family val="2"/>
      </rPr>
      <t xml:space="preserve">04919 </t>
    </r>
    <r>
      <rPr>
        <sz val="11"/>
        <color theme="1"/>
        <rFont val="Calibri"/>
        <family val="2"/>
      </rPr>
      <t xml:space="preserve"> - Even Start
</t>
    </r>
    <r>
      <rPr>
        <b/>
        <sz val="11"/>
        <color indexed="8"/>
        <rFont val="Calibri"/>
        <family val="2"/>
      </rPr>
      <t xml:space="preserve">04955 </t>
    </r>
    <r>
      <rPr>
        <sz val="11"/>
        <color theme="1"/>
        <rFont val="Calibri"/>
        <family val="2"/>
      </rPr>
      <t xml:space="preserve"> - Extended day/child care services
</t>
    </r>
    <r>
      <rPr>
        <b/>
        <sz val="11"/>
        <color indexed="8"/>
        <rFont val="Calibri"/>
        <family val="2"/>
      </rPr>
      <t xml:space="preserve">04930 </t>
    </r>
    <r>
      <rPr>
        <sz val="11"/>
        <color theme="1"/>
        <rFont val="Calibri"/>
        <family val="2"/>
      </rPr>
      <t xml:space="preserve"> - Gifted and talented program
</t>
    </r>
    <r>
      <rPr>
        <b/>
        <sz val="11"/>
        <color indexed="8"/>
        <rFont val="Calibri"/>
        <family val="2"/>
      </rPr>
      <t xml:space="preserve">04918 </t>
    </r>
    <r>
      <rPr>
        <sz val="11"/>
        <color theme="1"/>
        <rFont val="Calibri"/>
        <family val="2"/>
      </rPr>
      <t xml:space="preserve"> - Head start
</t>
    </r>
    <r>
      <rPr>
        <b/>
        <sz val="11"/>
        <color indexed="8"/>
        <rFont val="Calibri"/>
        <family val="2"/>
      </rPr>
      <t xml:space="preserve">04963 </t>
    </r>
    <r>
      <rPr>
        <sz val="11"/>
        <color theme="1"/>
        <rFont val="Calibri"/>
        <family val="2"/>
      </rPr>
      <t xml:space="preserve"> - Health Services Program
</t>
    </r>
    <r>
      <rPr>
        <b/>
        <sz val="11"/>
        <color indexed="8"/>
        <rFont val="Calibri"/>
        <family val="2"/>
      </rPr>
      <t xml:space="preserve">04957 </t>
    </r>
    <r>
      <rPr>
        <sz val="11"/>
        <color theme="1"/>
        <rFont val="Calibri"/>
        <family val="2"/>
      </rPr>
      <t xml:space="preserve"> - Immigrant education
</t>
    </r>
    <r>
      <rPr>
        <b/>
        <sz val="11"/>
        <color indexed="8"/>
        <rFont val="Calibri"/>
        <family val="2"/>
      </rPr>
      <t xml:space="preserve">04921 </t>
    </r>
    <r>
      <rPr>
        <sz val="11"/>
        <color theme="1"/>
        <rFont val="Calibri"/>
        <family val="2"/>
      </rPr>
      <t xml:space="preserve"> - Indian education
</t>
    </r>
    <r>
      <rPr>
        <b/>
        <sz val="11"/>
        <color indexed="8"/>
        <rFont val="Calibri"/>
        <family val="2"/>
      </rPr>
      <t xml:space="preserve">04959 </t>
    </r>
    <r>
      <rPr>
        <sz val="11"/>
        <color theme="1"/>
        <rFont val="Calibri"/>
        <family val="2"/>
      </rPr>
      <t xml:space="preserve"> - International Baccalaureate
</t>
    </r>
    <r>
      <rPr>
        <b/>
        <sz val="11"/>
        <color indexed="8"/>
        <rFont val="Calibri"/>
        <family val="2"/>
      </rPr>
      <t xml:space="preserve">04962 </t>
    </r>
    <r>
      <rPr>
        <sz val="11"/>
        <color theme="1"/>
        <rFont val="Calibri"/>
        <family val="2"/>
      </rPr>
      <t xml:space="preserve"> - Library/Media Services Program
</t>
    </r>
    <r>
      <rPr>
        <b/>
        <sz val="11"/>
        <color indexed="8"/>
        <rFont val="Calibri"/>
        <family val="2"/>
      </rPr>
      <t>04960</t>
    </r>
    <r>
      <rPr>
        <sz val="11"/>
        <color theme="1"/>
        <rFont val="Calibri"/>
        <family val="2"/>
      </rPr>
      <t xml:space="preserve"> - Magnet/Special Program Emphasis
</t>
    </r>
    <r>
      <rPr>
        <b/>
        <sz val="11"/>
        <color indexed="8"/>
        <rFont val="Calibri"/>
        <family val="2"/>
      </rPr>
      <t xml:space="preserve">04920 </t>
    </r>
    <r>
      <rPr>
        <sz val="11"/>
        <color theme="1"/>
        <rFont val="Calibri"/>
        <family val="2"/>
      </rPr>
      <t xml:space="preserve"> - Migrant education
</t>
    </r>
    <r>
      <rPr>
        <b/>
        <sz val="11"/>
        <color indexed="8"/>
        <rFont val="Calibri"/>
        <family val="2"/>
      </rPr>
      <t xml:space="preserve">04887 </t>
    </r>
    <r>
      <rPr>
        <sz val="11"/>
        <color theme="1"/>
        <rFont val="Calibri"/>
        <family val="2"/>
      </rPr>
      <t xml:space="preserve"> - Regular education
</t>
    </r>
    <r>
      <rPr>
        <b/>
        <sz val="11"/>
        <color indexed="8"/>
        <rFont val="Calibri"/>
        <family val="2"/>
      </rPr>
      <t xml:space="preserve">04964 </t>
    </r>
    <r>
      <rPr>
        <sz val="11"/>
        <color theme="1"/>
        <rFont val="Calibri"/>
        <family val="2"/>
      </rPr>
      <t xml:space="preserve"> - Remedial education
</t>
    </r>
    <r>
      <rPr>
        <b/>
        <sz val="11"/>
        <color indexed="8"/>
        <rFont val="Calibri"/>
        <family val="2"/>
      </rPr>
      <t xml:space="preserve">04967 </t>
    </r>
    <r>
      <rPr>
        <sz val="11"/>
        <color theme="1"/>
        <rFont val="Calibri"/>
        <family val="2"/>
      </rPr>
      <t xml:space="preserve"> - Section 504 Placement
</t>
    </r>
    <r>
      <rPr>
        <b/>
        <sz val="11"/>
        <color indexed="8"/>
        <rFont val="Calibri"/>
        <family val="2"/>
      </rPr>
      <t>04966</t>
    </r>
    <r>
      <rPr>
        <sz val="11"/>
        <color theme="1"/>
        <rFont val="Calibri"/>
        <family val="2"/>
      </rPr>
      <t xml:space="preserve"> - Service learning
</t>
    </r>
    <r>
      <rPr>
        <b/>
        <sz val="11"/>
        <color indexed="8"/>
        <rFont val="Calibri"/>
        <family val="2"/>
      </rPr>
      <t>04888</t>
    </r>
    <r>
      <rPr>
        <sz val="11"/>
        <color theme="1"/>
        <rFont val="Calibri"/>
        <family val="2"/>
      </rPr>
      <t xml:space="preserve"> - Special Education Services
</t>
    </r>
    <r>
      <rPr>
        <b/>
        <sz val="11"/>
        <color indexed="8"/>
        <rFont val="Calibri"/>
        <family val="2"/>
      </rPr>
      <t>04954</t>
    </r>
    <r>
      <rPr>
        <sz val="11"/>
        <color theme="1"/>
        <rFont val="Calibri"/>
        <family val="2"/>
      </rPr>
      <t xml:space="preserve"> - Student retention/ Dropout Prevention
</t>
    </r>
    <r>
      <rPr>
        <b/>
        <sz val="11"/>
        <color indexed="8"/>
        <rFont val="Calibri"/>
        <family val="2"/>
      </rPr>
      <t>04953</t>
    </r>
    <r>
      <rPr>
        <sz val="11"/>
        <color theme="1"/>
        <rFont val="Calibri"/>
        <family val="2"/>
      </rPr>
      <t xml:space="preserve"> - Substance abuse education/prevention
</t>
    </r>
    <r>
      <rPr>
        <b/>
        <sz val="11"/>
        <color indexed="8"/>
        <rFont val="Calibri"/>
        <family val="2"/>
      </rPr>
      <t>04968</t>
    </r>
    <r>
      <rPr>
        <sz val="11"/>
        <color theme="1"/>
        <rFont val="Calibri"/>
        <family val="2"/>
      </rPr>
      <t xml:space="preserve"> - Teacher professional development / Mentoring
</t>
    </r>
    <r>
      <rPr>
        <b/>
        <sz val="11"/>
        <color indexed="8"/>
        <rFont val="Calibri"/>
        <family val="2"/>
      </rPr>
      <t>04917</t>
    </r>
    <r>
      <rPr>
        <sz val="11"/>
        <color theme="1"/>
        <rFont val="Calibri"/>
        <family val="2"/>
      </rPr>
      <t xml:space="preserve"> - Technical preparatory
</t>
    </r>
    <r>
      <rPr>
        <b/>
        <sz val="11"/>
        <color indexed="8"/>
        <rFont val="Calibri"/>
        <family val="2"/>
      </rPr>
      <t>73090</t>
    </r>
    <r>
      <rPr>
        <sz val="11"/>
        <color theme="1"/>
        <rFont val="Calibri"/>
        <family val="2"/>
      </rPr>
      <t xml:space="preserve"> - Work-based Learning Opportunities
</t>
    </r>
    <r>
      <rPr>
        <b/>
        <sz val="11"/>
        <color indexed="8"/>
        <rFont val="Calibri"/>
        <family val="2"/>
      </rPr>
      <t>09999</t>
    </r>
    <r>
      <rPr>
        <sz val="11"/>
        <color theme="1"/>
        <rFont val="Calibri"/>
        <family val="2"/>
      </rPr>
      <t xml:space="preserve"> - Other
</t>
    </r>
  </si>
  <si>
    <t>Career and Technical -&gt; Program (added)
Early Learning -&gt; EL Organization -&gt; Program Characteristics
K12 -&gt; K12 School -&gt; Directory
K12 -&gt; K12 Student -&gt; Program</t>
  </si>
  <si>
    <t>Referral Policy</t>
  </si>
  <si>
    <t>An indication of whether the program has a policy for referrals for all children requiring them.</t>
  </si>
  <si>
    <t>ReferralPolicy</t>
  </si>
  <si>
    <t>Early Learning -&gt; EL Organization -&gt; Name</t>
  </si>
  <si>
    <t>The year, month and day on which a person begins to receive early intervention, special education or other services.</t>
  </si>
  <si>
    <t>Service Option Variation</t>
  </si>
  <si>
    <t>Name changed from Program Option Variation. Definition updated to add classroom or group.</t>
  </si>
  <si>
    <t>ServiceOptionVariation</t>
  </si>
  <si>
    <t>Adult Education -&gt; AE Student -&gt; Demographic (added)
Career and Technical -&gt; CTE Student -&gt; Demographic (added)
Early Learning -&gt; EL Child -&gt; Demographic
Early Learning -&gt; EL Staff -&gt; Demographic
K12 -&gt; K12 Staff -&gt; Demographic
K12 -&gt; K12 Student -&gt; Demographic
Postsecondary -&gt; PS Staff -&gt; Demographic (added)
Postsecondary -&gt; PS Student -&gt; Demographic</t>
  </si>
  <si>
    <t>Early Learning -&gt; EL Organization -&gt; Site Level Characteristics</t>
  </si>
  <si>
    <t>Adult Education -&gt; AE Staff -&gt; Identity -&gt; Identification (added)
Adult Education -&gt; AE Student -&gt; Identity -&gt; Identification (added)
Career and Technical -&gt; CTE Student -&gt; Identity -&gt; Identification (added)
Early Learning -&gt; EL Child -&gt; Identity -&gt; Identification (added)
K12 -&gt; K12 Staff -&gt; Identity -&gt; Identification
K12 -&gt; K12 Student -&gt; Identity -&gt; Identification (added)
K12 -&gt; Parent/Guardian -&gt; Identity -&gt; Identification (added)
Postsecondary -&gt; PS Section -&gt; Enrollment
Postsecondary -&gt; PS Staff -&gt; Identity -&gt; Identification (added)
Postsecondary -&gt; PS Student -&gt; Identity -&gt; Identification
Workforce -&gt; Quarterly Employment Record (added)
Workforce -&gt; Workforce Program Participant -&gt; Identity -&gt; Identification (added)</t>
  </si>
  <si>
    <t>Special Circumstances Population Served</t>
  </si>
  <si>
    <t>Program provides services to meet the needs of children in special circumstances.</t>
  </si>
  <si>
    <r>
      <t>ELL</t>
    </r>
    <r>
      <rPr>
        <sz val="11"/>
        <color theme="1"/>
        <rFont val="Calibri"/>
        <family val="2"/>
      </rPr>
      <t xml:space="preserve"> - English language learners
</t>
    </r>
    <r>
      <rPr>
        <b/>
        <sz val="11"/>
        <color indexed="8"/>
        <rFont val="Calibri"/>
        <family val="2"/>
      </rPr>
      <t>CWD</t>
    </r>
    <r>
      <rPr>
        <sz val="11"/>
        <color theme="1"/>
        <rFont val="Calibri"/>
        <family val="2"/>
      </rPr>
      <t xml:space="preserve"> - Children with disabilities
</t>
    </r>
    <r>
      <rPr>
        <b/>
        <sz val="11"/>
        <color indexed="8"/>
        <rFont val="Calibri"/>
        <family val="2"/>
      </rPr>
      <t>Homeless</t>
    </r>
    <r>
      <rPr>
        <sz val="11"/>
        <color theme="1"/>
        <rFont val="Calibri"/>
        <family val="2"/>
      </rPr>
      <t xml:space="preserve"> - Homeless
</t>
    </r>
    <r>
      <rPr>
        <b/>
        <sz val="11"/>
        <color indexed="8"/>
        <rFont val="Calibri"/>
        <family val="2"/>
      </rPr>
      <t>MentalHealth</t>
    </r>
    <r>
      <rPr>
        <sz val="11"/>
        <color theme="1"/>
        <rFont val="Calibri"/>
        <family val="2"/>
      </rPr>
      <t xml:space="preserve"> - Mental health
</t>
    </r>
    <r>
      <rPr>
        <b/>
        <sz val="11"/>
        <color indexed="8"/>
        <rFont val="Calibri"/>
        <family val="2"/>
      </rPr>
      <t>SpecialHealthNeeds</t>
    </r>
    <r>
      <rPr>
        <sz val="11"/>
        <color theme="1"/>
        <rFont val="Calibri"/>
        <family val="2"/>
      </rPr>
      <t xml:space="preserve"> - Special health needs
</t>
    </r>
    <r>
      <rPr>
        <b/>
        <sz val="11"/>
        <color indexed="8"/>
        <rFont val="Calibri"/>
        <family val="2"/>
      </rPr>
      <t>Foster</t>
    </r>
    <r>
      <rPr>
        <sz val="11"/>
        <color theme="1"/>
        <rFont val="Calibri"/>
        <family val="2"/>
      </rPr>
      <t xml:space="preserve"> - Foster
</t>
    </r>
    <r>
      <rPr>
        <b/>
        <sz val="11"/>
        <color indexed="8"/>
        <rFont val="Calibri"/>
        <family val="2"/>
      </rPr>
      <t>Other</t>
    </r>
    <r>
      <rPr>
        <sz val="11"/>
        <color theme="1"/>
        <rFont val="Calibri"/>
        <family val="2"/>
      </rPr>
      <t xml:space="preserve"> - Other
</t>
    </r>
  </si>
  <si>
    <t>SpecialCircumstancesPopulationServed</t>
  </si>
  <si>
    <t>Special Education Full Time Equivalency</t>
  </si>
  <si>
    <t>Calculated ratio of time the student is in a special education setting. Values range from 0.00 to 1.00. If the student is in a special education setting 25% of the time, the value is .25; if 100% of the time, the value is 1.00.</t>
  </si>
  <si>
    <t>Early Learning -&gt; EL Child -&gt; EL Educational Experiences -&gt; Special Education
K12 -&gt; K12 Student -&gt; Special Education</t>
  </si>
  <si>
    <t>A decimal number between 0 and 1 with up to two digits after decimal place.</t>
  </si>
  <si>
    <t>Special Education FTE</t>
  </si>
  <si>
    <t>SpecialEducationFTE</t>
  </si>
  <si>
    <t>Special Needs Policy</t>
  </si>
  <si>
    <t>Program ensures that policies are in place for Individualized Education Programs (IEPs) or Individual Family Service Plans (IFSPs) to meet the child's unique needs.</t>
  </si>
  <si>
    <t>Early Learning -&gt; EL Organization -&gt; Inclusion</t>
  </si>
  <si>
    <t>SpecialNeedsPolicy</t>
  </si>
  <si>
    <t>The year, month and day that a staff member began participating in an educational experience (course, educational program, or formal education activity).</t>
  </si>
  <si>
    <t>The year, month and day that an individual ceased participating in an educational experience without completing the course, educational program, or staff development activity.</t>
  </si>
  <si>
    <t>Adult Education -&gt; AE Staff -&gt; Identity -&gt; Identification (added)
Early Learning -&gt; EL Staff -&gt; Identity -&gt; Identifier (added)
K12 -&gt; K12 Class/Section -&gt; Staff
K12 -&gt; K12 Staff -&gt; Identity -&gt; Identification
Postsecondary -&gt; PS Staff -&gt; Identity -&gt; Identification</t>
  </si>
  <si>
    <t>Adult Education -&gt; AE Staff -&gt; Identity -&gt; Identification (added)
Early Learning -&gt; EL Staff -&gt; Identity -&gt; Identifier (added)
K12 -&gt; K12 Class/Section -&gt; Staff
K12 -&gt; K12 Staff -&gt; Identity -&gt; Identification
Postsecondary -&gt; PS Staff -&gt; Identity -&gt; Identification (added)</t>
  </si>
  <si>
    <t>State ANSI Code</t>
  </si>
  <si>
    <t>The American National Standards Institute (ANSI) two-digit code for the state.</t>
  </si>
  <si>
    <t>K12 -&gt; SEA -&gt; Address</t>
  </si>
  <si>
    <t>Name changed from State Federal Information Processing Standards Code. Definition updated.</t>
  </si>
  <si>
    <t>StateANSICode</t>
  </si>
  <si>
    <t>Adult Education -&gt; AE Staff -&gt; Contact -&gt; Telephone (added)
Adult Education -&gt; AE Student -&gt; Contact -&gt; Telephone (added)
Career and Technical -&gt; CTE Student -&gt; Contact -&gt; Telephone (added)
Early Learning -&gt; EL Child -&gt; Contact -&gt; Telephone (added)
Early Learning -&gt; EL Organization -&gt; Telephone
Early Learning -&gt; EL Staff -&gt; Contact -&gt; Telephone
Early Learning -&gt; Parent/Guardian -&gt; Contact -&gt; Telephone
K12 -&gt; K12 School -&gt; Telephone
K12 -&gt; K12 Staff -&gt; Contact -&gt; Telephone
K12 -&gt; K12 Student -&gt; Contact -&gt; Telephone
K12 -&gt; LEA -&gt; Telephone
K12 -&gt; Parent/Guardian -&gt; Contact -&gt; Telephone
Postsecondary -&gt; PS Student -&gt; Contact -&gt; Telephone</t>
  </si>
  <si>
    <r>
      <t>Home</t>
    </r>
    <r>
      <rPr>
        <sz val="11"/>
        <color theme="1"/>
        <rFont val="Calibri"/>
        <family val="2"/>
      </rPr>
      <t xml:space="preserve"> - Home phone number
</t>
    </r>
    <r>
      <rPr>
        <b/>
        <sz val="11"/>
        <color indexed="8"/>
        <rFont val="Calibri"/>
        <family val="2"/>
      </rPr>
      <t>Work</t>
    </r>
    <r>
      <rPr>
        <sz val="11"/>
        <color theme="1"/>
        <rFont val="Calibri"/>
        <family val="2"/>
      </rPr>
      <t xml:space="preserve"> - Work phone number
</t>
    </r>
    <r>
      <rPr>
        <b/>
        <sz val="11"/>
        <color indexed="8"/>
        <rFont val="Calibri"/>
        <family val="2"/>
      </rPr>
      <t>Mobile</t>
    </r>
    <r>
      <rPr>
        <sz val="11"/>
        <color theme="1"/>
        <rFont val="Calibri"/>
        <family val="2"/>
      </rPr>
      <t xml:space="preserve"> - Mobile phone number
</t>
    </r>
    <r>
      <rPr>
        <b/>
        <sz val="11"/>
        <color indexed="8"/>
        <rFont val="Calibri"/>
        <family val="2"/>
      </rPr>
      <t>Fax</t>
    </r>
    <r>
      <rPr>
        <sz val="11"/>
        <color theme="1"/>
        <rFont val="Calibri"/>
        <family val="2"/>
      </rPr>
      <t xml:space="preserve"> - Fax number
</t>
    </r>
    <r>
      <rPr>
        <b/>
        <sz val="11"/>
        <color indexed="8"/>
        <rFont val="Calibri"/>
        <family val="2"/>
      </rPr>
      <t>Other</t>
    </r>
    <r>
      <rPr>
        <sz val="11"/>
        <color theme="1"/>
        <rFont val="Calibri"/>
        <family val="2"/>
      </rPr>
      <t xml:space="preserve"> - Other
</t>
    </r>
  </si>
  <si>
    <t>Adult Education -&gt; AE Staff -&gt; Contact -&gt; Telephone (added)
Adult Education -&gt; AE Student -&gt; Contact -&gt; Telephone (added)
Career and Technical -&gt; CTE Student -&gt; Contact -&gt; Telephone (added)
Early Learning -&gt; EL Child -&gt; Contact -&gt; Telephone (added)
Early Learning -&gt; EL Staff -&gt; Contact -&gt; Telephone
Early Learning -&gt; Parent/Guardian -&gt; Contact -&gt; Telephone
K12 -&gt; K12 Staff -&gt; Contact -&gt; Telephone
K12 -&gt; K12 Student -&gt; Contact -&gt; Telephone
K12 -&gt; Parent/Guardian -&gt; Contact -&gt; Telephone
Postsecondary -&gt; PS Student -&gt; Contact -&gt; Telephone</t>
  </si>
  <si>
    <t>Option set changed.</t>
  </si>
  <si>
    <t>Early Learning -&gt; EL Child -&gt; EL Health Information -&gt; Vision</t>
  </si>
  <si>
    <t>Early Learning -&gt; EL Child -&gt; EL Health Information -&gt; Birth</t>
  </si>
  <si>
    <t>Removed.</t>
  </si>
  <si>
    <t>Category</t>
  </si>
  <si>
    <t>Identity-&gt;Name</t>
  </si>
  <si>
    <t>Identity-&gt;Other Name</t>
  </si>
  <si>
    <t>Identity-&gt;Identification</t>
  </si>
  <si>
    <t>Contact-&gt;Address</t>
  </si>
  <si>
    <t>Contact-&gt;Telephone</t>
  </si>
  <si>
    <t>Demographic</t>
  </si>
  <si>
    <t>EL Health Information-&gt;Immunization</t>
  </si>
  <si>
    <t>EL Health Information-&gt;Vision</t>
  </si>
  <si>
    <t>EL Health Information-&gt;Hearing</t>
  </si>
  <si>
    <t>EL Health Information-&gt;Dental</t>
  </si>
  <si>
    <t>EL Health Information-&gt;Insurance</t>
  </si>
  <si>
    <t>EL Health Information-&gt;Birth</t>
  </si>
  <si>
    <t>Developmental Assessments</t>
  </si>
  <si>
    <t>Language</t>
  </si>
  <si>
    <t>EL Educational Experiences</t>
  </si>
  <si>
    <t>EL Educational Experiences-&gt;Special Education</t>
  </si>
  <si>
    <t>Individualized Program</t>
  </si>
  <si>
    <t>Contact-&gt;Email</t>
  </si>
  <si>
    <t>Education</t>
  </si>
  <si>
    <t>Family</t>
  </si>
  <si>
    <t>Identifier</t>
  </si>
  <si>
    <t>Family/Household Information</t>
  </si>
  <si>
    <t>Name</t>
  </si>
  <si>
    <t>Address</t>
  </si>
  <si>
    <t>Telephone</t>
  </si>
  <si>
    <t>Licensing</t>
  </si>
  <si>
    <t>Organization Characteristics</t>
  </si>
  <si>
    <t>QRIS Rating</t>
  </si>
  <si>
    <t>Facility</t>
  </si>
  <si>
    <t>Monitoring</t>
  </si>
  <si>
    <t>Accreditation</t>
  </si>
  <si>
    <t>Policies</t>
  </si>
  <si>
    <t>Cultural and Linguistic Diversity</t>
  </si>
  <si>
    <t>Health Promotion</t>
  </si>
  <si>
    <t>Inclusion</t>
  </si>
  <si>
    <t>Organization Information</t>
  </si>
  <si>
    <t>Parental/Family Involvement</t>
  </si>
  <si>
    <t>Compensation</t>
  </si>
  <si>
    <t>Site Level Characteristics</t>
  </si>
  <si>
    <t>Program Characteristics</t>
  </si>
  <si>
    <t>Identity-&gt;Identifier</t>
  </si>
  <si>
    <t>Employment</t>
  </si>
  <si>
    <t>License</t>
  </si>
  <si>
    <t>Professional Development</t>
  </si>
  <si>
    <t>EL Class/Group</t>
  </si>
  <si>
    <t>Identification</t>
  </si>
  <si>
    <t>Structure</t>
  </si>
  <si>
    <t>Population</t>
  </si>
  <si>
    <t>Curriculum</t>
  </si>
  <si>
    <t>Assessment Design</t>
  </si>
  <si>
    <t>Assessment Result</t>
  </si>
  <si>
    <t>Learning Goal</t>
  </si>
  <si>
    <t>Peer Rating</t>
  </si>
  <si>
    <t>Peer Rating System</t>
  </si>
  <si>
    <t>Authentication Identity Provider</t>
  </si>
  <si>
    <t>Authorization Application</t>
  </si>
  <si>
    <t>Domain -&gt; Entity -&gt; Category</t>
  </si>
  <si>
    <t>Assessment Accommodation Type</t>
  </si>
  <si>
    <t>The specific accommodation necessary for the administration of the assessment.</t>
  </si>
  <si>
    <r>
      <t>03513</t>
    </r>
    <r>
      <rPr>
        <sz val="11"/>
        <color theme="1"/>
        <rFont val="Calibri"/>
        <family val="2"/>
      </rPr>
      <t xml:space="preserve"> - Additional example items/tasks
</t>
    </r>
    <r>
      <rPr>
        <b/>
        <sz val="11"/>
        <color indexed="8"/>
        <rFont val="Calibri"/>
        <family val="2"/>
      </rPr>
      <t>00461</t>
    </r>
    <r>
      <rPr>
        <sz val="11"/>
        <color theme="1"/>
        <rFont val="Calibri"/>
        <family val="2"/>
      </rPr>
      <t xml:space="preserve"> - Adjustable swivel arm
</t>
    </r>
    <r>
      <rPr>
        <b/>
        <sz val="11"/>
        <color indexed="8"/>
        <rFont val="Calibri"/>
        <family val="2"/>
      </rPr>
      <t>00462</t>
    </r>
    <r>
      <rPr>
        <sz val="11"/>
        <color theme="1"/>
        <rFont val="Calibri"/>
        <family val="2"/>
      </rPr>
      <t xml:space="preserve"> - Adjustable table height
</t>
    </r>
    <r>
      <rPr>
        <b/>
        <sz val="11"/>
        <color indexed="8"/>
        <rFont val="Calibri"/>
        <family val="2"/>
      </rPr>
      <t>03514</t>
    </r>
    <r>
      <rPr>
        <sz val="11"/>
        <color theme="1"/>
        <rFont val="Calibri"/>
        <family val="2"/>
      </rPr>
      <t xml:space="preserve"> - Administration in several sessions
</t>
    </r>
    <r>
      <rPr>
        <b/>
        <sz val="11"/>
        <color indexed="8"/>
        <rFont val="Calibri"/>
        <family val="2"/>
      </rPr>
      <t>13803</t>
    </r>
    <r>
      <rPr>
        <sz val="11"/>
        <color theme="1"/>
        <rFont val="Calibri"/>
        <family val="2"/>
      </rPr>
      <t xml:space="preserve"> - Alternate representation
</t>
    </r>
    <r>
      <rPr>
        <b/>
        <sz val="11"/>
        <color indexed="8"/>
        <rFont val="Calibri"/>
        <family val="2"/>
      </rPr>
      <t>13793</t>
    </r>
    <r>
      <rPr>
        <sz val="11"/>
        <color theme="1"/>
        <rFont val="Calibri"/>
        <family val="2"/>
      </rPr>
      <t xml:space="preserve"> - Answer masking
</t>
    </r>
    <r>
      <rPr>
        <b/>
        <sz val="11"/>
        <color indexed="8"/>
        <rFont val="Calibri"/>
        <family val="2"/>
      </rPr>
      <t>03515</t>
    </r>
    <r>
      <rPr>
        <sz val="11"/>
        <color theme="1"/>
        <rFont val="Calibri"/>
        <family val="2"/>
      </rPr>
      <t xml:space="preserve"> - Answers written directly in test booklet
</t>
    </r>
    <r>
      <rPr>
        <b/>
        <sz val="11"/>
        <color indexed="8"/>
        <rFont val="Calibri"/>
        <family val="2"/>
      </rPr>
      <t>03517</t>
    </r>
    <r>
      <rPr>
        <sz val="11"/>
        <color theme="1"/>
        <rFont val="Calibri"/>
        <family val="2"/>
      </rPr>
      <t xml:space="preserve"> - Arithmetic table (math or science)
</t>
    </r>
    <r>
      <rPr>
        <b/>
        <sz val="11"/>
        <color indexed="8"/>
        <rFont val="Calibri"/>
        <family val="2"/>
      </rPr>
      <t>03516</t>
    </r>
    <r>
      <rPr>
        <sz val="11"/>
        <color theme="1"/>
        <rFont val="Calibri"/>
        <family val="2"/>
      </rPr>
      <t xml:space="preserve"> - Assessment in native language
</t>
    </r>
    <r>
      <rPr>
        <b/>
        <sz val="11"/>
        <color indexed="8"/>
        <rFont val="Calibri"/>
        <family val="2"/>
      </rPr>
      <t>03519</t>
    </r>
    <r>
      <rPr>
        <sz val="11"/>
        <color theme="1"/>
        <rFont val="Calibri"/>
        <family val="2"/>
      </rPr>
      <t xml:space="preserve"> - Assistive device that does interfere with independent work of the student
</t>
    </r>
    <r>
      <rPr>
        <b/>
        <sz val="11"/>
        <color indexed="8"/>
        <rFont val="Calibri"/>
        <family val="2"/>
      </rPr>
      <t>03518</t>
    </r>
    <r>
      <rPr>
        <sz val="11"/>
        <color theme="1"/>
        <rFont val="Calibri"/>
        <family val="2"/>
      </rPr>
      <t xml:space="preserve"> - Assistive device that does not interfere with independent work of the student
</t>
    </r>
    <r>
      <rPr>
        <b/>
        <sz val="11"/>
        <color indexed="8"/>
        <rFont val="Calibri"/>
        <family val="2"/>
      </rPr>
      <t>03521</t>
    </r>
    <r>
      <rPr>
        <sz val="11"/>
        <color theme="1"/>
        <rFont val="Calibri"/>
        <family val="2"/>
      </rPr>
      <t xml:space="preserve"> - Audio cassette player
</t>
    </r>
    <r>
      <rPr>
        <b/>
        <sz val="11"/>
        <color indexed="8"/>
        <rFont val="Calibri"/>
        <family val="2"/>
      </rPr>
      <t>03520</t>
    </r>
    <r>
      <rPr>
        <sz val="11"/>
        <color theme="1"/>
        <rFont val="Calibri"/>
        <family val="2"/>
      </rPr>
      <t xml:space="preserve"> - Audiotape or CD
</t>
    </r>
    <r>
      <rPr>
        <b/>
        <sz val="11"/>
        <color indexed="8"/>
        <rFont val="Calibri"/>
        <family val="2"/>
      </rPr>
      <t>13791</t>
    </r>
    <r>
      <rPr>
        <sz val="11"/>
        <color theme="1"/>
        <rFont val="Calibri"/>
        <family val="2"/>
      </rPr>
      <t xml:space="preserve"> - Auditory calming
</t>
    </r>
    <r>
      <rPr>
        <b/>
        <sz val="11"/>
        <color indexed="8"/>
        <rFont val="Calibri"/>
        <family val="2"/>
      </rPr>
      <t>00463</t>
    </r>
    <r>
      <rPr>
        <sz val="11"/>
        <color theme="1"/>
        <rFont val="Calibri"/>
        <family val="2"/>
      </rPr>
      <t xml:space="preserve"> - Braille
</t>
    </r>
    <r>
      <rPr>
        <b/>
        <sz val="11"/>
        <color indexed="8"/>
        <rFont val="Calibri"/>
        <family val="2"/>
      </rPr>
      <t>03522</t>
    </r>
    <r>
      <rPr>
        <sz val="11"/>
        <color theme="1"/>
        <rFont val="Calibri"/>
        <family val="2"/>
      </rPr>
      <t xml:space="preserve"> - Braille writer, no thesaurus, spell- or grammar-checker
</t>
    </r>
    <r>
      <rPr>
        <b/>
        <sz val="11"/>
        <color indexed="8"/>
        <rFont val="Calibri"/>
        <family val="2"/>
      </rPr>
      <t>03523</t>
    </r>
    <r>
      <rPr>
        <sz val="11"/>
        <color theme="1"/>
        <rFont val="Calibri"/>
        <family val="2"/>
      </rPr>
      <t xml:space="preserve"> - Breaks during testing
</t>
    </r>
    <r>
      <rPr>
        <b/>
        <sz val="11"/>
        <color indexed="8"/>
        <rFont val="Calibri"/>
        <family val="2"/>
      </rPr>
      <t>03524</t>
    </r>
    <r>
      <rPr>
        <sz val="11"/>
        <color theme="1"/>
        <rFont val="Calibri"/>
        <family val="2"/>
      </rPr>
      <t xml:space="preserve"> - Calculator (math or science)
</t>
    </r>
    <r>
      <rPr>
        <b/>
        <sz val="11"/>
        <color indexed="8"/>
        <rFont val="Calibri"/>
        <family val="2"/>
      </rPr>
      <t>13800</t>
    </r>
    <r>
      <rPr>
        <sz val="11"/>
        <color theme="1"/>
        <rFont val="Calibri"/>
        <family val="2"/>
      </rPr>
      <t xml:space="preserve"> - Chunking
</t>
    </r>
    <r>
      <rPr>
        <b/>
        <sz val="11"/>
        <color indexed="8"/>
        <rFont val="Calibri"/>
        <family val="2"/>
      </rPr>
      <t>03525</t>
    </r>
    <r>
      <rPr>
        <sz val="11"/>
        <color theme="1"/>
        <rFont val="Calibri"/>
        <family val="2"/>
      </rPr>
      <t xml:space="preserve"> - Clarify directions
</t>
    </r>
    <r>
      <rPr>
        <b/>
        <sz val="11"/>
        <color indexed="8"/>
        <rFont val="Calibri"/>
        <family val="2"/>
      </rPr>
      <t>03526</t>
    </r>
    <r>
      <rPr>
        <sz val="11"/>
        <color theme="1"/>
        <rFont val="Calibri"/>
        <family val="2"/>
      </rPr>
      <t xml:space="preserve"> - Colored lenses
</t>
    </r>
    <r>
      <rPr>
        <b/>
        <sz val="11"/>
        <color indexed="8"/>
        <rFont val="Calibri"/>
        <family val="2"/>
      </rPr>
      <t>03527</t>
    </r>
    <r>
      <rPr>
        <sz val="11"/>
        <color theme="1"/>
        <rFont val="Calibri"/>
        <family val="2"/>
      </rPr>
      <t xml:space="preserve"> - Computer administration
</t>
    </r>
    <r>
      <rPr>
        <b/>
        <sz val="11"/>
        <color indexed="8"/>
        <rFont val="Calibri"/>
        <family val="2"/>
      </rPr>
      <t>03528</t>
    </r>
    <r>
      <rPr>
        <sz val="11"/>
        <color theme="1"/>
        <rFont val="Calibri"/>
        <family val="2"/>
      </rPr>
      <t xml:space="preserve"> - Cranmer abacus
</t>
    </r>
    <r>
      <rPr>
        <b/>
        <sz val="11"/>
        <color indexed="8"/>
        <rFont val="Calibri"/>
        <family val="2"/>
      </rPr>
      <t>03529</t>
    </r>
    <r>
      <rPr>
        <sz val="11"/>
        <color theme="1"/>
        <rFont val="Calibri"/>
        <family val="2"/>
      </rPr>
      <t xml:space="preserve"> - Cueing
</t>
    </r>
    <r>
      <rPr>
        <b/>
        <sz val="11"/>
        <color indexed="8"/>
        <rFont val="Calibri"/>
        <family val="2"/>
      </rPr>
      <t>03532</t>
    </r>
    <r>
      <rPr>
        <sz val="11"/>
        <color theme="1"/>
        <rFont val="Calibri"/>
        <family val="2"/>
      </rPr>
      <t xml:space="preserve"> - Dictated oral response (to a proctor)
</t>
    </r>
    <r>
      <rPr>
        <b/>
        <sz val="11"/>
        <color indexed="8"/>
        <rFont val="Calibri"/>
        <family val="2"/>
      </rPr>
      <t>03530</t>
    </r>
    <r>
      <rPr>
        <sz val="11"/>
        <color theme="1"/>
        <rFont val="Calibri"/>
        <family val="2"/>
      </rPr>
      <t xml:space="preserve"> - Dictionary in English
</t>
    </r>
    <r>
      <rPr>
        <b/>
        <sz val="11"/>
        <color indexed="8"/>
        <rFont val="Calibri"/>
        <family val="2"/>
      </rPr>
      <t>03531</t>
    </r>
    <r>
      <rPr>
        <sz val="11"/>
        <color theme="1"/>
        <rFont val="Calibri"/>
        <family val="2"/>
      </rPr>
      <t xml:space="preserve"> - Dictionary in native language
</t>
    </r>
    <r>
      <rPr>
        <b/>
        <sz val="11"/>
        <color indexed="8"/>
        <rFont val="Calibri"/>
        <family val="2"/>
      </rPr>
      <t>03533</t>
    </r>
    <r>
      <rPr>
        <sz val="11"/>
        <color theme="1"/>
        <rFont val="Calibri"/>
        <family val="2"/>
      </rPr>
      <t xml:space="preserve"> - Directions read aloud or explained
</t>
    </r>
    <r>
      <rPr>
        <b/>
        <sz val="11"/>
        <color indexed="8"/>
        <rFont val="Calibri"/>
        <family val="2"/>
      </rPr>
      <t>13795</t>
    </r>
    <r>
      <rPr>
        <sz val="11"/>
        <color theme="1"/>
        <rFont val="Calibri"/>
        <family val="2"/>
      </rPr>
      <t xml:space="preserve"> - Encouraging prompts
</t>
    </r>
    <r>
      <rPr>
        <b/>
        <sz val="11"/>
        <color indexed="8"/>
        <rFont val="Calibri"/>
        <family val="2"/>
      </rPr>
      <t>00937</t>
    </r>
    <r>
      <rPr>
        <sz val="11"/>
        <color theme="1"/>
        <rFont val="Calibri"/>
        <family val="2"/>
      </rPr>
      <t xml:space="preserve"> - Enlarged keyboard
</t>
    </r>
    <r>
      <rPr>
        <b/>
        <sz val="11"/>
        <color indexed="8"/>
        <rFont val="Calibri"/>
        <family val="2"/>
      </rPr>
      <t>00464</t>
    </r>
    <r>
      <rPr>
        <sz val="11"/>
        <color theme="1"/>
        <rFont val="Calibri"/>
        <family val="2"/>
      </rPr>
      <t xml:space="preserve"> - Enlarged monitor view
</t>
    </r>
    <r>
      <rPr>
        <b/>
        <sz val="11"/>
        <color indexed="8"/>
        <rFont val="Calibri"/>
        <family val="2"/>
      </rPr>
      <t>03534</t>
    </r>
    <r>
      <rPr>
        <sz val="11"/>
        <color theme="1"/>
        <rFont val="Calibri"/>
        <family val="2"/>
      </rPr>
      <t xml:space="preserve"> - Examiner familiarity
</t>
    </r>
    <r>
      <rPr>
        <b/>
        <sz val="11"/>
        <color indexed="8"/>
        <rFont val="Calibri"/>
        <family val="2"/>
      </rPr>
      <t>00465</t>
    </r>
    <r>
      <rPr>
        <sz val="11"/>
        <color theme="1"/>
        <rFont val="Calibri"/>
        <family val="2"/>
      </rPr>
      <t xml:space="preserve"> - Extra time
</t>
    </r>
    <r>
      <rPr>
        <b/>
        <sz val="11"/>
        <color indexed="8"/>
        <rFont val="Calibri"/>
        <family val="2"/>
      </rPr>
      <t>13797</t>
    </r>
    <r>
      <rPr>
        <sz val="11"/>
        <color theme="1"/>
        <rFont val="Calibri"/>
        <family val="2"/>
      </rPr>
      <t xml:space="preserve"> - Flagging
</t>
    </r>
    <r>
      <rPr>
        <b/>
        <sz val="11"/>
        <color indexed="8"/>
        <rFont val="Calibri"/>
        <family val="2"/>
      </rPr>
      <t>03535</t>
    </r>
    <r>
      <rPr>
        <sz val="11"/>
        <color theme="1"/>
        <rFont val="Calibri"/>
        <family val="2"/>
      </rPr>
      <t xml:space="preserve"> - Font enlarged beyond print version requirements
</t>
    </r>
    <r>
      <rPr>
        <b/>
        <sz val="11"/>
        <color indexed="8"/>
        <rFont val="Calibri"/>
        <family val="2"/>
      </rPr>
      <t>13789</t>
    </r>
    <r>
      <rPr>
        <sz val="11"/>
        <color theme="1"/>
        <rFont val="Calibri"/>
        <family val="2"/>
      </rPr>
      <t xml:space="preserve"> - Foreground/Background colors
</t>
    </r>
    <r>
      <rPr>
        <b/>
        <sz val="11"/>
        <color indexed="8"/>
        <rFont val="Calibri"/>
        <family val="2"/>
      </rPr>
      <t>03536</t>
    </r>
    <r>
      <rPr>
        <sz val="11"/>
        <color theme="1"/>
        <rFont val="Calibri"/>
        <family val="2"/>
      </rPr>
      <t xml:space="preserve"> - Foreign language interpreter
</t>
    </r>
    <r>
      <rPr>
        <b/>
        <sz val="11"/>
        <color indexed="8"/>
        <rFont val="Calibri"/>
        <family val="2"/>
      </rPr>
      <t>03537</t>
    </r>
    <r>
      <rPr>
        <sz val="11"/>
        <color theme="1"/>
        <rFont val="Calibri"/>
        <family val="2"/>
      </rPr>
      <t xml:space="preserve"> - Foreign language interpreter for instructions, ask questions
</t>
    </r>
    <r>
      <rPr>
        <b/>
        <sz val="11"/>
        <color indexed="8"/>
        <rFont val="Calibri"/>
        <family val="2"/>
      </rPr>
      <t>03538</t>
    </r>
    <r>
      <rPr>
        <sz val="11"/>
        <color theme="1"/>
        <rFont val="Calibri"/>
        <family val="2"/>
      </rPr>
      <t xml:space="preserve"> - Format
</t>
    </r>
    <r>
      <rPr>
        <b/>
        <sz val="11"/>
        <color indexed="8"/>
        <rFont val="Calibri"/>
        <family val="2"/>
      </rPr>
      <t>03539</t>
    </r>
    <r>
      <rPr>
        <sz val="11"/>
        <color theme="1"/>
        <rFont val="Calibri"/>
        <family val="2"/>
      </rPr>
      <t xml:space="preserve"> - Hospital/home testing
</t>
    </r>
    <r>
      <rPr>
        <b/>
        <sz val="11"/>
        <color indexed="8"/>
        <rFont val="Calibri"/>
        <family val="2"/>
      </rPr>
      <t>13790</t>
    </r>
    <r>
      <rPr>
        <sz val="11"/>
        <color theme="1"/>
        <rFont val="Calibri"/>
        <family val="2"/>
      </rPr>
      <t xml:space="preserve"> - Increase white space
</t>
    </r>
    <r>
      <rPr>
        <b/>
        <sz val="11"/>
        <color indexed="8"/>
        <rFont val="Calibri"/>
        <family val="2"/>
      </rPr>
      <t>13805</t>
    </r>
    <r>
      <rPr>
        <sz val="11"/>
        <color theme="1"/>
        <rFont val="Calibri"/>
        <family val="2"/>
      </rPr>
      <t xml:space="preserve"> - Item translation
</t>
    </r>
    <r>
      <rPr>
        <b/>
        <sz val="11"/>
        <color indexed="8"/>
        <rFont val="Calibri"/>
        <family val="2"/>
      </rPr>
      <t>13798</t>
    </r>
    <r>
      <rPr>
        <sz val="11"/>
        <color theme="1"/>
        <rFont val="Calibri"/>
        <family val="2"/>
      </rPr>
      <t xml:space="preserve"> - Keyword highlighting
</t>
    </r>
    <r>
      <rPr>
        <b/>
        <sz val="11"/>
        <color indexed="8"/>
        <rFont val="Calibri"/>
        <family val="2"/>
      </rPr>
      <t>13804</t>
    </r>
    <r>
      <rPr>
        <sz val="11"/>
        <color theme="1"/>
        <rFont val="Calibri"/>
        <family val="2"/>
      </rPr>
      <t xml:space="preserve"> - Keyword translation
</t>
    </r>
    <r>
      <rPr>
        <b/>
        <sz val="11"/>
        <color indexed="8"/>
        <rFont val="Calibri"/>
        <family val="2"/>
      </rPr>
      <t>00468</t>
    </r>
    <r>
      <rPr>
        <sz val="11"/>
        <color theme="1"/>
        <rFont val="Calibri"/>
        <family val="2"/>
      </rPr>
      <t xml:space="preserve"> - Large print booklet
</t>
    </r>
    <r>
      <rPr>
        <b/>
        <sz val="11"/>
        <color indexed="8"/>
        <rFont val="Calibri"/>
        <family val="2"/>
      </rPr>
      <t>13796</t>
    </r>
    <r>
      <rPr>
        <sz val="11"/>
        <color theme="1"/>
        <rFont val="Calibri"/>
        <family val="2"/>
      </rPr>
      <t xml:space="preserve"> - Line reader
</t>
    </r>
    <r>
      <rPr>
        <b/>
        <sz val="11"/>
        <color indexed="8"/>
        <rFont val="Calibri"/>
        <family val="2"/>
      </rPr>
      <t>03540</t>
    </r>
    <r>
      <rPr>
        <sz val="11"/>
        <color theme="1"/>
        <rFont val="Calibri"/>
        <family val="2"/>
      </rPr>
      <t xml:space="preserve"> - Linguistic modification of test directions
</t>
    </r>
    <r>
      <rPr>
        <b/>
        <sz val="11"/>
        <color indexed="8"/>
        <rFont val="Calibri"/>
        <family val="2"/>
      </rPr>
      <t>03541</t>
    </r>
    <r>
      <rPr>
        <sz val="11"/>
        <color theme="1"/>
        <rFont val="Calibri"/>
        <family val="2"/>
      </rPr>
      <t xml:space="preserve"> - Magnification device
</t>
    </r>
    <r>
      <rPr>
        <b/>
        <sz val="11"/>
        <color indexed="8"/>
        <rFont val="Calibri"/>
        <family val="2"/>
      </rPr>
      <t>03542</t>
    </r>
    <r>
      <rPr>
        <sz val="11"/>
        <color theme="1"/>
        <rFont val="Calibri"/>
        <family val="2"/>
      </rPr>
      <t xml:space="preserve"> - Manually coded English or American Sign Language to present test questions
</t>
    </r>
    <r>
      <rPr>
        <b/>
        <sz val="11"/>
        <color indexed="8"/>
        <rFont val="Calibri"/>
        <family val="2"/>
      </rPr>
      <t>13792</t>
    </r>
    <r>
      <rPr>
        <sz val="11"/>
        <color theme="1"/>
        <rFont val="Calibri"/>
        <family val="2"/>
      </rPr>
      <t xml:space="preserve"> - Masking
</t>
    </r>
    <r>
      <rPr>
        <b/>
        <sz val="11"/>
        <color indexed="8"/>
        <rFont val="Calibri"/>
        <family val="2"/>
      </rPr>
      <t>03543</t>
    </r>
    <r>
      <rPr>
        <sz val="11"/>
        <color theme="1"/>
        <rFont val="Calibri"/>
        <family val="2"/>
      </rPr>
      <t xml:space="preserve"> - Math manipulatives (math or science)
</t>
    </r>
    <r>
      <rPr>
        <b/>
        <sz val="11"/>
        <color indexed="8"/>
        <rFont val="Calibri"/>
        <family val="2"/>
      </rPr>
      <t>03544</t>
    </r>
    <r>
      <rPr>
        <sz val="11"/>
        <color theme="1"/>
        <rFont val="Calibri"/>
        <family val="2"/>
      </rPr>
      <t xml:space="preserve"> - Modification of linguistic complexity
</t>
    </r>
    <r>
      <rPr>
        <b/>
        <sz val="11"/>
        <color indexed="8"/>
        <rFont val="Calibri"/>
        <family val="2"/>
      </rPr>
      <t>00469</t>
    </r>
    <r>
      <rPr>
        <sz val="11"/>
        <color theme="1"/>
        <rFont val="Calibri"/>
        <family val="2"/>
      </rPr>
      <t xml:space="preserve"> - Multi-day administration
</t>
    </r>
    <r>
      <rPr>
        <b/>
        <sz val="11"/>
        <color indexed="8"/>
        <rFont val="Calibri"/>
        <family val="2"/>
      </rPr>
      <t>03545</t>
    </r>
    <r>
      <rPr>
        <sz val="11"/>
        <color theme="1"/>
        <rFont val="Calibri"/>
        <family val="2"/>
      </rPr>
      <t xml:space="preserve"> - Multiple test sessions
</t>
    </r>
    <r>
      <rPr>
        <b/>
        <sz val="11"/>
        <color indexed="8"/>
        <rFont val="Calibri"/>
        <family val="2"/>
      </rPr>
      <t>13802</t>
    </r>
    <r>
      <rPr>
        <sz val="11"/>
        <color theme="1"/>
        <rFont val="Calibri"/>
        <family val="2"/>
      </rPr>
      <t xml:space="preserve"> - Negatives removed
</t>
    </r>
    <r>
      <rPr>
        <b/>
        <sz val="11"/>
        <color indexed="8"/>
        <rFont val="Calibri"/>
        <family val="2"/>
      </rPr>
      <t>03546</t>
    </r>
    <r>
      <rPr>
        <sz val="11"/>
        <color theme="1"/>
        <rFont val="Calibri"/>
        <family val="2"/>
      </rPr>
      <t xml:space="preserve"> - Oral directions in the native language
</t>
    </r>
    <r>
      <rPr>
        <b/>
        <sz val="11"/>
        <color indexed="8"/>
        <rFont val="Calibri"/>
        <family val="2"/>
      </rPr>
      <t>09999</t>
    </r>
    <r>
      <rPr>
        <sz val="11"/>
        <color theme="1"/>
        <rFont val="Calibri"/>
        <family val="2"/>
      </rPr>
      <t xml:space="preserve"> - Other
</t>
    </r>
    <r>
      <rPr>
        <b/>
        <sz val="11"/>
        <color indexed="8"/>
        <rFont val="Calibri"/>
        <family val="2"/>
      </rPr>
      <t>03547</t>
    </r>
    <r>
      <rPr>
        <sz val="11"/>
        <color theme="1"/>
        <rFont val="Calibri"/>
        <family val="2"/>
      </rPr>
      <t xml:space="preserve"> - Paraphrasing
</t>
    </r>
    <r>
      <rPr>
        <b/>
        <sz val="11"/>
        <color indexed="8"/>
        <rFont val="Calibri"/>
        <family val="2"/>
      </rPr>
      <t>03548</t>
    </r>
    <r>
      <rPr>
        <sz val="11"/>
        <color theme="1"/>
        <rFont val="Calibri"/>
        <family val="2"/>
      </rPr>
      <t xml:space="preserve"> - Physical supports
</t>
    </r>
    <r>
      <rPr>
        <b/>
        <sz val="11"/>
        <color indexed="8"/>
        <rFont val="Calibri"/>
        <family val="2"/>
      </rPr>
      <t>00471</t>
    </r>
    <r>
      <rPr>
        <sz val="11"/>
        <color theme="1"/>
        <rFont val="Calibri"/>
        <family val="2"/>
      </rPr>
      <t xml:space="preserve"> - Recorder or amanuensis
</t>
    </r>
    <r>
      <rPr>
        <b/>
        <sz val="11"/>
        <color indexed="8"/>
        <rFont val="Calibri"/>
        <family val="2"/>
      </rPr>
      <t>13801</t>
    </r>
    <r>
      <rPr>
        <sz val="11"/>
        <color theme="1"/>
        <rFont val="Calibri"/>
        <family val="2"/>
      </rPr>
      <t xml:space="preserve"> - Reduced answer choices
</t>
    </r>
    <r>
      <rPr>
        <b/>
        <sz val="11"/>
        <color indexed="8"/>
        <rFont val="Calibri"/>
        <family val="2"/>
      </rPr>
      <t>03549</t>
    </r>
    <r>
      <rPr>
        <sz val="11"/>
        <color theme="1"/>
        <rFont val="Calibri"/>
        <family val="2"/>
      </rPr>
      <t xml:space="preserve"> - Response dictated in American Sign Language
</t>
    </r>
    <r>
      <rPr>
        <b/>
        <sz val="11"/>
        <color indexed="8"/>
        <rFont val="Calibri"/>
        <family val="2"/>
      </rPr>
      <t>03550</t>
    </r>
    <r>
      <rPr>
        <sz val="11"/>
        <color theme="1"/>
        <rFont val="Calibri"/>
        <family val="2"/>
      </rPr>
      <t xml:space="preserve"> - Response in native language
</t>
    </r>
    <r>
      <rPr>
        <b/>
        <sz val="11"/>
        <color indexed="8"/>
        <rFont val="Calibri"/>
        <family val="2"/>
      </rPr>
      <t>13788</t>
    </r>
    <r>
      <rPr>
        <sz val="11"/>
        <color theme="1"/>
        <rFont val="Calibri"/>
        <family val="2"/>
      </rPr>
      <t xml:space="preserve"> - Reverse contrast
</t>
    </r>
    <r>
      <rPr>
        <b/>
        <sz val="11"/>
        <color indexed="8"/>
        <rFont val="Calibri"/>
        <family val="2"/>
      </rPr>
      <t>13799</t>
    </r>
    <r>
      <rPr>
        <sz val="11"/>
        <color theme="1"/>
        <rFont val="Calibri"/>
        <family val="2"/>
      </rPr>
      <t xml:space="preserve"> - Scaffolding
</t>
    </r>
    <r>
      <rPr>
        <b/>
        <sz val="11"/>
        <color indexed="8"/>
        <rFont val="Calibri"/>
        <family val="2"/>
      </rPr>
      <t>03551</t>
    </r>
    <r>
      <rPr>
        <sz val="11"/>
        <color theme="1"/>
        <rFont val="Calibri"/>
        <family val="2"/>
      </rPr>
      <t xml:space="preserve"> - Scheduled extended time
</t>
    </r>
    <r>
      <rPr>
        <b/>
        <sz val="11"/>
        <color indexed="8"/>
        <rFont val="Calibri"/>
        <family val="2"/>
      </rPr>
      <t>00473</t>
    </r>
    <r>
      <rPr>
        <sz val="11"/>
        <color theme="1"/>
        <rFont val="Calibri"/>
        <family val="2"/>
      </rPr>
      <t xml:space="preserve"> - Separate room
</t>
    </r>
    <r>
      <rPr>
        <b/>
        <sz val="11"/>
        <color indexed="8"/>
        <rFont val="Calibri"/>
        <family val="2"/>
      </rPr>
      <t>03552</t>
    </r>
    <r>
      <rPr>
        <sz val="11"/>
        <color theme="1"/>
        <rFont val="Calibri"/>
        <family val="2"/>
      </rPr>
      <t xml:space="preserve"> - Separate room with other English Learners under supervision of district employee
</t>
    </r>
    <r>
      <rPr>
        <b/>
        <sz val="11"/>
        <color indexed="8"/>
        <rFont val="Calibri"/>
        <family val="2"/>
      </rPr>
      <t>73070</t>
    </r>
    <r>
      <rPr>
        <sz val="11"/>
        <color theme="1"/>
        <rFont val="Calibri"/>
        <family val="2"/>
      </rPr>
      <t xml:space="preserve"> - Sign Language Video
</t>
    </r>
    <r>
      <rPr>
        <b/>
        <sz val="11"/>
        <color indexed="8"/>
        <rFont val="Calibri"/>
        <family val="2"/>
      </rPr>
      <t>03553</t>
    </r>
    <r>
      <rPr>
        <sz val="11"/>
        <color theme="1"/>
        <rFont val="Calibri"/>
        <family val="2"/>
      </rPr>
      <t xml:space="preserve"> - Signer/sign language for instructions, ask questions
</t>
    </r>
    <r>
      <rPr>
        <b/>
        <sz val="11"/>
        <color indexed="8"/>
        <rFont val="Calibri"/>
        <family val="2"/>
      </rPr>
      <t>00474</t>
    </r>
    <r>
      <rPr>
        <sz val="11"/>
        <color theme="1"/>
        <rFont val="Calibri"/>
        <family val="2"/>
      </rPr>
      <t xml:space="preserve"> - Signer/sign language interpreter
</t>
    </r>
    <r>
      <rPr>
        <b/>
        <sz val="11"/>
        <color indexed="8"/>
        <rFont val="Calibri"/>
        <family val="2"/>
      </rPr>
      <t>03554</t>
    </r>
    <r>
      <rPr>
        <sz val="11"/>
        <color theme="1"/>
        <rFont val="Calibri"/>
        <family val="2"/>
      </rPr>
      <t xml:space="preserve"> - Simplified language
</t>
    </r>
    <r>
      <rPr>
        <b/>
        <sz val="11"/>
        <color indexed="8"/>
        <rFont val="Calibri"/>
        <family val="2"/>
      </rPr>
      <t>03555</t>
    </r>
    <r>
      <rPr>
        <sz val="11"/>
        <color theme="1"/>
        <rFont val="Calibri"/>
        <family val="2"/>
      </rPr>
      <t xml:space="preserve"> - Small-group or individual administration
</t>
    </r>
    <r>
      <rPr>
        <b/>
        <sz val="11"/>
        <color indexed="8"/>
        <rFont val="Calibri"/>
        <family val="2"/>
      </rPr>
      <t>00475</t>
    </r>
    <r>
      <rPr>
        <sz val="11"/>
        <color theme="1"/>
        <rFont val="Calibri"/>
        <family val="2"/>
      </rPr>
      <t xml:space="preserve"> - Special furniture
</t>
    </r>
    <r>
      <rPr>
        <b/>
        <sz val="11"/>
        <color indexed="8"/>
        <rFont val="Calibri"/>
        <family val="2"/>
      </rPr>
      <t>00476</t>
    </r>
    <r>
      <rPr>
        <sz val="11"/>
        <color theme="1"/>
        <rFont val="Calibri"/>
        <family val="2"/>
      </rPr>
      <t xml:space="preserve"> - Special lighting
</t>
    </r>
    <r>
      <rPr>
        <b/>
        <sz val="11"/>
        <color indexed="8"/>
        <rFont val="Calibri"/>
        <family val="2"/>
      </rPr>
      <t>03558</t>
    </r>
    <r>
      <rPr>
        <sz val="11"/>
        <color theme="1"/>
        <rFont val="Calibri"/>
        <family val="2"/>
      </rPr>
      <t xml:space="preserve"> - Specialized setting
</t>
    </r>
    <r>
      <rPr>
        <b/>
        <sz val="11"/>
        <color indexed="8"/>
        <rFont val="Calibri"/>
        <family val="2"/>
      </rPr>
      <t>03556</t>
    </r>
    <r>
      <rPr>
        <sz val="11"/>
        <color theme="1"/>
        <rFont val="Calibri"/>
        <family val="2"/>
      </rPr>
      <t xml:space="preserve"> - Speech recognition system
</t>
    </r>
    <r>
      <rPr>
        <b/>
        <sz val="11"/>
        <color indexed="8"/>
        <rFont val="Calibri"/>
        <family val="2"/>
      </rPr>
      <t>03557</t>
    </r>
    <r>
      <rPr>
        <sz val="11"/>
        <color theme="1"/>
        <rFont val="Calibri"/>
        <family val="2"/>
      </rPr>
      <t xml:space="preserve"> - Spell-checker
</t>
    </r>
    <r>
      <rPr>
        <b/>
        <sz val="11"/>
        <color indexed="8"/>
        <rFont val="Calibri"/>
        <family val="2"/>
      </rPr>
      <t>13794</t>
    </r>
    <r>
      <rPr>
        <sz val="11"/>
        <color theme="1"/>
        <rFont val="Calibri"/>
        <family val="2"/>
      </rPr>
      <t xml:space="preserve"> - Structured masking
</t>
    </r>
    <r>
      <rPr>
        <b/>
        <sz val="11"/>
        <color indexed="8"/>
        <rFont val="Calibri"/>
        <family val="2"/>
      </rPr>
      <t>03559</t>
    </r>
    <r>
      <rPr>
        <sz val="11"/>
        <color theme="1"/>
        <rFont val="Calibri"/>
        <family val="2"/>
      </rPr>
      <t xml:space="preserve"> - Student read aloud
</t>
    </r>
    <r>
      <rPr>
        <b/>
        <sz val="11"/>
        <color indexed="8"/>
        <rFont val="Calibri"/>
        <family val="2"/>
      </rPr>
      <t>03560</t>
    </r>
    <r>
      <rPr>
        <sz val="11"/>
        <color theme="1"/>
        <rFont val="Calibri"/>
        <family val="2"/>
      </rPr>
      <t xml:space="preserve"> - Student-requested extended time
</t>
    </r>
    <r>
      <rPr>
        <b/>
        <sz val="11"/>
        <color indexed="8"/>
        <rFont val="Calibri"/>
        <family val="2"/>
      </rPr>
      <t>03561</t>
    </r>
    <r>
      <rPr>
        <sz val="11"/>
        <color theme="1"/>
        <rFont val="Calibri"/>
        <family val="2"/>
      </rPr>
      <t xml:space="preserve"> - Supervised test breaks
</t>
    </r>
    <r>
      <rPr>
        <b/>
        <sz val="11"/>
        <color indexed="8"/>
        <rFont val="Calibri"/>
        <family val="2"/>
      </rPr>
      <t>13806</t>
    </r>
    <r>
      <rPr>
        <sz val="11"/>
        <color theme="1"/>
        <rFont val="Calibri"/>
        <family val="2"/>
      </rPr>
      <t xml:space="preserve"> - Tactile
</t>
    </r>
    <r>
      <rPr>
        <b/>
        <sz val="11"/>
        <color indexed="8"/>
        <rFont val="Calibri"/>
        <family val="2"/>
      </rPr>
      <t>03562</t>
    </r>
    <r>
      <rPr>
        <sz val="11"/>
        <color theme="1"/>
        <rFont val="Calibri"/>
        <family val="2"/>
      </rPr>
      <t xml:space="preserve"> - Technological aid
</t>
    </r>
    <r>
      <rPr>
        <b/>
        <sz val="11"/>
        <color indexed="8"/>
        <rFont val="Calibri"/>
        <family val="2"/>
      </rPr>
      <t>03565</t>
    </r>
    <r>
      <rPr>
        <sz val="11"/>
        <color theme="1"/>
        <rFont val="Calibri"/>
        <family val="2"/>
      </rPr>
      <t xml:space="preserve"> - Test administered at best time of day for student handwriting issues
</t>
    </r>
    <r>
      <rPr>
        <b/>
        <sz val="11"/>
        <color indexed="8"/>
        <rFont val="Calibri"/>
        <family val="2"/>
      </rPr>
      <t>03563</t>
    </r>
    <r>
      <rPr>
        <sz val="11"/>
        <color theme="1"/>
        <rFont val="Calibri"/>
        <family val="2"/>
      </rPr>
      <t xml:space="preserve"> - Test administrator marked / wrote test at student's direction
</t>
    </r>
    <r>
      <rPr>
        <b/>
        <sz val="11"/>
        <color indexed="8"/>
        <rFont val="Calibri"/>
        <family val="2"/>
      </rPr>
      <t>03564</t>
    </r>
    <r>
      <rPr>
        <sz val="11"/>
        <color theme="1"/>
        <rFont val="Calibri"/>
        <family val="2"/>
      </rPr>
      <t xml:space="preserve"> - Test administrator read questions aloud
</t>
    </r>
    <r>
      <rPr>
        <b/>
        <sz val="11"/>
        <color indexed="8"/>
        <rFont val="Calibri"/>
        <family val="2"/>
      </rPr>
      <t>03566</t>
    </r>
    <r>
      <rPr>
        <sz val="11"/>
        <color theme="1"/>
        <rFont val="Calibri"/>
        <family val="2"/>
      </rPr>
      <t xml:space="preserve"> - Text changes in vocabulary
</t>
    </r>
    <r>
      <rPr>
        <b/>
        <sz val="11"/>
        <color indexed="8"/>
        <rFont val="Calibri"/>
        <family val="2"/>
      </rPr>
      <t>00477</t>
    </r>
    <r>
      <rPr>
        <sz val="11"/>
        <color theme="1"/>
        <rFont val="Calibri"/>
        <family val="2"/>
      </rPr>
      <t xml:space="preserve"> - Track ball
</t>
    </r>
    <r>
      <rPr>
        <b/>
        <sz val="11"/>
        <color indexed="8"/>
        <rFont val="Calibri"/>
        <family val="2"/>
      </rPr>
      <t>03567</t>
    </r>
    <r>
      <rPr>
        <sz val="11"/>
        <color theme="1"/>
        <rFont val="Calibri"/>
        <family val="2"/>
      </rPr>
      <t xml:space="preserve"> - Translation dictionary
</t>
    </r>
    <r>
      <rPr>
        <b/>
        <sz val="11"/>
        <color indexed="8"/>
        <rFont val="Calibri"/>
        <family val="2"/>
      </rPr>
      <t>09997</t>
    </r>
    <r>
      <rPr>
        <sz val="11"/>
        <color theme="1"/>
        <rFont val="Calibri"/>
        <family val="2"/>
      </rPr>
      <t xml:space="preserve"> - Unknown
</t>
    </r>
    <r>
      <rPr>
        <b/>
        <sz val="11"/>
        <color indexed="8"/>
        <rFont val="Calibri"/>
        <family val="2"/>
      </rPr>
      <t>00479</t>
    </r>
    <r>
      <rPr>
        <sz val="11"/>
        <color theme="1"/>
        <rFont val="Calibri"/>
        <family val="2"/>
      </rPr>
      <t xml:space="preserve"> - Untimed
</t>
    </r>
    <r>
      <rPr>
        <b/>
        <sz val="11"/>
        <color indexed="8"/>
        <rFont val="Calibri"/>
        <family val="2"/>
      </rPr>
      <t>03568</t>
    </r>
    <r>
      <rPr>
        <sz val="11"/>
        <color theme="1"/>
        <rFont val="Calibri"/>
        <family val="2"/>
      </rPr>
      <t xml:space="preserve"> - Verbalized problem-solving
</t>
    </r>
    <r>
      <rPr>
        <b/>
        <sz val="11"/>
        <color indexed="8"/>
        <rFont val="Calibri"/>
        <family val="2"/>
      </rPr>
      <t>03569</t>
    </r>
    <r>
      <rPr>
        <sz val="11"/>
        <color theme="1"/>
        <rFont val="Calibri"/>
        <family val="2"/>
      </rPr>
      <t xml:space="preserve"> - Video cassette
</t>
    </r>
    <r>
      <rPr>
        <b/>
        <sz val="11"/>
        <color indexed="8"/>
        <rFont val="Calibri"/>
        <family val="2"/>
      </rPr>
      <t>03570</t>
    </r>
    <r>
      <rPr>
        <sz val="11"/>
        <color theme="1"/>
        <rFont val="Calibri"/>
        <family val="2"/>
      </rPr>
      <t xml:space="preserve"> - Visual cues
</t>
    </r>
    <r>
      <rPr>
        <b/>
        <sz val="11"/>
        <color indexed="8"/>
        <rFont val="Calibri"/>
        <family val="2"/>
      </rPr>
      <t>03571</t>
    </r>
    <r>
      <rPr>
        <sz val="11"/>
        <color theme="1"/>
        <rFont val="Calibri"/>
        <family val="2"/>
      </rPr>
      <t xml:space="preserve"> - Word processor
</t>
    </r>
    <r>
      <rPr>
        <b/>
        <sz val="11"/>
        <color indexed="8"/>
        <rFont val="Calibri"/>
        <family val="2"/>
      </rPr>
      <t>03572</t>
    </r>
    <r>
      <rPr>
        <sz val="11"/>
        <color theme="1"/>
        <rFont val="Calibri"/>
        <family val="2"/>
      </rPr>
      <t xml:space="preserve"> - Word processor / typewriter / computer with thesaurus / spell-checker / grammar-checker turned off
</t>
    </r>
    <r>
      <rPr>
        <b/>
        <sz val="11"/>
        <color indexed="8"/>
        <rFont val="Calibri"/>
        <family val="2"/>
      </rPr>
      <t>03573</t>
    </r>
    <r>
      <rPr>
        <sz val="11"/>
        <color theme="1"/>
        <rFont val="Calibri"/>
        <family val="2"/>
      </rPr>
      <t xml:space="preserve"> - Word processor / typewriter / computer with thesaurus/ spell-checker/ grammar-checker enabled on essay response portion of test
</t>
    </r>
  </si>
  <si>
    <t>Assessments -&gt; Assessment Participant Session
K12 -&gt; Assessments -&gt; Assessment Participant Session</t>
  </si>
  <si>
    <t>Name changed from Assessment Accommodation.</t>
  </si>
  <si>
    <t>AssessmentAccommodationType</t>
  </si>
  <si>
    <t>Assessment Item Possible Response Feedback Message</t>
  </si>
  <si>
    <t>A message provided to the person being assessed after giving a response that matches the possible response.</t>
  </si>
  <si>
    <t>Assessments -&gt; Assessment Item -&gt; Assessment Item Possible Resonse
K12 -&gt; Assessments -&gt; Assessment Item -&gt; Assessment Item Possible Resonse</t>
  </si>
  <si>
    <t>This may be a message of affirmation for a correct answer or descriptive feedback for an incorrect answer. For example, if the item asked the question what is 2 times 3 and the learner answered 5, the Feedback Message might be "Try multiplication instead of addition."</t>
  </si>
  <si>
    <t>AssessmentItemPossibleResponseFeedbackMessage</t>
  </si>
  <si>
    <t>Assessment Participant Session Language</t>
  </si>
  <si>
    <t>The language that the assessment is administered.</t>
  </si>
  <si>
    <t>Assessments -&gt; Assessment Participant Session (added)
K12 -&gt; Assessments -&gt; Assessment Participant Session (added)</t>
  </si>
  <si>
    <t>Changed element name. Was Assessment Language.</t>
  </si>
  <si>
    <t>AssessmentParticipantSessionLanguage</t>
  </si>
  <si>
    <t>Assessment Participant Session Time Assessed</t>
  </si>
  <si>
    <t>The overall time a learner actually spent during the assessment session.</t>
  </si>
  <si>
    <t>AssessmentParticipantSessionTimeAssessed</t>
  </si>
  <si>
    <t>Assessment Session Allotted Time</t>
  </si>
  <si>
    <t>The duration of time allotted for the assessment session.</t>
  </si>
  <si>
    <t>Assessments -&gt; Assessment Session (added)
K12 -&gt; Assessments -&gt; Assessment Session (added)</t>
  </si>
  <si>
    <t>AssessmentSessionAllottedTime</t>
  </si>
  <si>
    <t>Assessment Subtest Maximum Value</t>
  </si>
  <si>
    <t>The maximum value for the measurement.</t>
  </si>
  <si>
    <t>Assessments -&gt; Assessment Subtest
K12 -&gt; Assessments -&gt; Assessment Subtest</t>
  </si>
  <si>
    <t>Changed name from Assessment Score Scale Maximum Value.</t>
  </si>
  <si>
    <t>AssessmentSubtestMaximumValue</t>
  </si>
  <si>
    <t>Assessment Subtest Minimum Value</t>
  </si>
  <si>
    <t>The minimum value possible for the measurement.</t>
  </si>
  <si>
    <t>Changed name from Assessment Score Scale Minimum Value.</t>
  </si>
  <si>
    <t>AssessmentSubtestMinimumValue</t>
  </si>
  <si>
    <t>Faculty and Administration Performance Level</t>
  </si>
  <si>
    <t>The levels used in district evaluation systems for assigning teacher or principal performance ratings.</t>
  </si>
  <si>
    <r>
      <t>FAL1</t>
    </r>
    <r>
      <rPr>
        <sz val="11"/>
        <color theme="1"/>
        <rFont val="Calibri"/>
        <family val="2"/>
      </rPr>
      <t xml:space="preserve"> - Level 1 (lowest level)
</t>
    </r>
    <r>
      <rPr>
        <b/>
        <sz val="11"/>
        <color indexed="8"/>
        <rFont val="Calibri"/>
        <family val="2"/>
      </rPr>
      <t>FAL2</t>
    </r>
    <r>
      <rPr>
        <sz val="11"/>
        <color theme="1"/>
        <rFont val="Calibri"/>
        <family val="2"/>
      </rPr>
      <t xml:space="preserve"> - Level 2
</t>
    </r>
    <r>
      <rPr>
        <b/>
        <sz val="11"/>
        <color indexed="8"/>
        <rFont val="Calibri"/>
        <family val="2"/>
      </rPr>
      <t>FAL3</t>
    </r>
    <r>
      <rPr>
        <sz val="11"/>
        <color theme="1"/>
        <rFont val="Calibri"/>
        <family val="2"/>
      </rPr>
      <t xml:space="preserve"> - Level 3
</t>
    </r>
    <r>
      <rPr>
        <b/>
        <sz val="11"/>
        <color indexed="8"/>
        <rFont val="Calibri"/>
        <family val="2"/>
      </rPr>
      <t>FAL4</t>
    </r>
    <r>
      <rPr>
        <sz val="11"/>
        <color theme="1"/>
        <rFont val="Calibri"/>
        <family val="2"/>
      </rPr>
      <t xml:space="preserve"> - Level 4
</t>
    </r>
    <r>
      <rPr>
        <b/>
        <sz val="11"/>
        <color indexed="8"/>
        <rFont val="Calibri"/>
        <family val="2"/>
      </rPr>
      <t>FAL5</t>
    </r>
    <r>
      <rPr>
        <sz val="11"/>
        <color theme="1"/>
        <rFont val="Calibri"/>
        <family val="2"/>
      </rPr>
      <t xml:space="preserve"> - Level 5
</t>
    </r>
    <r>
      <rPr>
        <b/>
        <sz val="11"/>
        <color indexed="8"/>
        <rFont val="Calibri"/>
        <family val="2"/>
      </rPr>
      <t>FAL6</t>
    </r>
    <r>
      <rPr>
        <sz val="11"/>
        <color theme="1"/>
        <rFont val="Calibri"/>
        <family val="2"/>
      </rPr>
      <t xml:space="preserve"> - Level 6 (highest level)
</t>
    </r>
    <r>
      <rPr>
        <b/>
        <sz val="11"/>
        <color indexed="8"/>
        <rFont val="Calibri"/>
        <family val="2"/>
      </rPr>
      <t>EVALNR</t>
    </r>
    <r>
      <rPr>
        <sz val="11"/>
        <color theme="1"/>
        <rFont val="Calibri"/>
        <family val="2"/>
      </rPr>
      <t xml:space="preserve"> - Evaluated, not ranked
</t>
    </r>
  </si>
  <si>
    <t>K12 -&gt; K12 Staff -&gt; Professional Development</t>
  </si>
  <si>
    <t>FacultyAndAdministrationPerformanceLevel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</si>
</sst>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3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2">
    <xf numFmtId="0" fontId="0" fillId="0" borderId="0" xfId="0" applyFont="1" applyAlignment="1">
      <alignment/>
    </xf>
    <xf numFmtId="0" fontId="0" fillId="0" borderId="0" xfId="0" applyAlignment="1">
      <alignment vertical="top"/>
    </xf>
    <xf numFmtId="49" fontId="0" fillId="0" borderId="0" xfId="0" applyNumberFormat="1" applyAlignment="1">
      <alignment vertical="top"/>
    </xf>
    <xf numFmtId="0" fontId="35" fillId="33" borderId="0" xfId="0" applyFont="1" applyFill="1" applyAlignment="1">
      <alignment vertical="top"/>
    </xf>
    <xf numFmtId="0" fontId="35" fillId="33" borderId="10" xfId="0" applyFont="1" applyFill="1" applyBorder="1" applyAlignment="1">
      <alignment vertical="top"/>
    </xf>
    <xf numFmtId="49" fontId="35" fillId="33" borderId="10" xfId="0" applyNumberFormat="1" applyFont="1" applyFill="1" applyBorder="1" applyAlignment="1">
      <alignment vertical="top"/>
    </xf>
    <xf numFmtId="49" fontId="35" fillId="33" borderId="0" xfId="0" applyNumberFormat="1" applyFont="1" applyFill="1" applyAlignment="1">
      <alignment vertical="top"/>
    </xf>
    <xf numFmtId="0" fontId="35" fillId="34" borderId="0" xfId="0" applyFont="1" applyFill="1" applyAlignment="1">
      <alignment horizontal="left" vertical="top"/>
    </xf>
    <xf numFmtId="0" fontId="0" fillId="0" borderId="0" xfId="0" applyAlignment="1">
      <alignment horizontal="left" vertical="top"/>
    </xf>
    <xf numFmtId="0" fontId="29" fillId="0" borderId="0" xfId="52" applyAlignment="1" applyProtection="1">
      <alignment horizontal="left" vertical="top" wrapText="1"/>
      <protection/>
    </xf>
    <xf numFmtId="0" fontId="0" fillId="0" borderId="0" xfId="0" applyAlignment="1">
      <alignment horizontal="left" vertical="top" wrapText="1"/>
    </xf>
    <xf numFmtId="0" fontId="35" fillId="0" borderId="0" xfId="0" applyFont="1" applyAlignment="1">
      <alignment horizontal="left" vertical="top" wrapText="1"/>
    </xf>
    <xf numFmtId="164" fontId="35" fillId="34" borderId="0" xfId="0" applyNumberFormat="1" applyFont="1" applyFill="1" applyAlignment="1">
      <alignment horizontal="left" vertical="top"/>
    </xf>
    <xf numFmtId="164" fontId="0" fillId="0" borderId="0" xfId="0" applyNumberFormat="1" applyAlignment="1">
      <alignment horizontal="left" vertical="top" wrapText="1"/>
    </xf>
    <xf numFmtId="164" fontId="0" fillId="0" borderId="0" xfId="0" applyNumberFormat="1" applyAlignment="1">
      <alignment horizontal="left" vertical="top"/>
    </xf>
    <xf numFmtId="0" fontId="0" fillId="0" borderId="0" xfId="0" applyAlignment="1">
      <alignment vertical="top" wrapText="1"/>
    </xf>
    <xf numFmtId="164" fontId="0" fillId="0" borderId="0" xfId="0" applyNumberFormat="1" applyAlignment="1">
      <alignment vertical="top" wrapText="1"/>
    </xf>
    <xf numFmtId="0" fontId="35" fillId="0" borderId="0" xfId="0" applyFont="1" applyAlignment="1">
      <alignment vertical="top" wrapText="1"/>
    </xf>
    <xf numFmtId="0" fontId="29" fillId="0" borderId="0" xfId="52" applyAlignment="1" applyProtection="1">
      <alignment vertical="top" wrapText="1"/>
      <protection/>
    </xf>
    <xf numFmtId="0" fontId="0" fillId="0" borderId="0" xfId="0" applyAlignment="1">
      <alignment horizontal="left" vertical="top" wrapText="1"/>
    </xf>
    <xf numFmtId="164" fontId="0" fillId="0" borderId="0" xfId="0" applyNumberFormat="1" applyAlignment="1">
      <alignment horizontal="left" vertical="top" wrapText="1"/>
    </xf>
    <xf numFmtId="0" fontId="35" fillId="0" borderId="0" xfId="0" applyFont="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languageCodes.aspx" TargetMode="External" /><Relationship Id="rId2" Type="http://schemas.openxmlformats.org/officeDocument/2006/relationships/hyperlink" Target="languageCodes.aspx"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languageCodes.aspx"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languageCodes.aspx" TargetMode="External" /><Relationship Id="rId2" Type="http://schemas.openxmlformats.org/officeDocument/2006/relationships/hyperlink" Target="languageCodes.aspx" TargetMode="External" /><Relationship Id="rId3" Type="http://schemas.openxmlformats.org/officeDocument/2006/relationships/hyperlink" Target="languageCodes.aspx"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languageCodes.aspx" TargetMode="External" /><Relationship Id="rId2" Type="http://schemas.openxmlformats.org/officeDocument/2006/relationships/hyperlink" Target="languageCodes.aspx" TargetMode="External" /><Relationship Id="rId3" Type="http://schemas.openxmlformats.org/officeDocument/2006/relationships/hyperlink" Target="languageCodes.aspx" TargetMode="External" /><Relationship Id="rId4" Type="http://schemas.openxmlformats.org/officeDocument/2006/relationships/hyperlink" Target="languageCodes.aspx" TargetMode="External" /><Relationship Id="rId5" Type="http://schemas.openxmlformats.org/officeDocument/2006/relationships/hyperlink" Target="languageCodes.asp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languageCodes.aspx" TargetMode="External" /><Relationship Id="rId2" Type="http://schemas.openxmlformats.org/officeDocument/2006/relationships/hyperlink" Target="languageCodes.aspx" TargetMode="External" /><Relationship Id="rId3" Type="http://schemas.openxmlformats.org/officeDocument/2006/relationships/hyperlink" Target="languageCodes.aspx" TargetMode="External" /><Relationship Id="rId4" Type="http://schemas.openxmlformats.org/officeDocument/2006/relationships/hyperlink" Target="languageCodes.aspx" TargetMode="External" /><Relationship Id="rId5" Type="http://schemas.openxmlformats.org/officeDocument/2006/relationships/hyperlink" Target="languageCodes.aspx" TargetMode="External" /></Relationships>
</file>

<file path=xl/worksheets/sheet1.xml><?xml version="1.0" encoding="utf-8"?>
<worksheet xmlns="http://schemas.openxmlformats.org/spreadsheetml/2006/main" xmlns:r="http://schemas.openxmlformats.org/officeDocument/2006/relationships">
  <dimension ref="A1:M166"/>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28.7109375" style="8" customWidth="1"/>
    <col min="2" max="3" width="36.57421875" style="8" customWidth="1"/>
    <col min="4" max="4" width="51.8515625" style="8" customWidth="1"/>
    <col min="5" max="5" width="42.00390625" style="8" customWidth="1"/>
    <col min="6" max="6" width="11.140625" style="8" bestFit="1" customWidth="1"/>
    <col min="7" max="7" width="36.57421875" style="8" bestFit="1" customWidth="1"/>
    <col min="8" max="8" width="40.00390625" style="8" customWidth="1"/>
    <col min="9" max="9" width="41.57421875" style="8" customWidth="1"/>
    <col min="10" max="10" width="9.00390625" style="14" bestFit="1" customWidth="1"/>
    <col min="11" max="12" width="36.57421875" style="8" bestFit="1" customWidth="1"/>
    <col min="13" max="13" width="29.00390625" style="8" customWidth="1"/>
    <col min="14" max="16384" width="9.140625" style="8" customWidth="1"/>
  </cols>
  <sheetData>
    <row r="1" spans="1:13" s="7" customFormat="1" ht="15">
      <c r="A1" s="7" t="s">
        <v>1042</v>
      </c>
      <c r="B1" s="7" t="s">
        <v>1043</v>
      </c>
      <c r="C1" s="7" t="s">
        <v>1044</v>
      </c>
      <c r="D1" s="7" t="s">
        <v>1577</v>
      </c>
      <c r="E1" s="7" t="s">
        <v>1045</v>
      </c>
      <c r="F1" s="7" t="s">
        <v>1046</v>
      </c>
      <c r="G1" s="7" t="s">
        <v>1047</v>
      </c>
      <c r="H1" s="7" t="s">
        <v>1048</v>
      </c>
      <c r="I1" s="7" t="s">
        <v>1049</v>
      </c>
      <c r="J1" s="12" t="s">
        <v>1050</v>
      </c>
      <c r="K1" s="7" t="s">
        <v>1051</v>
      </c>
      <c r="L1" s="7" t="s">
        <v>1052</v>
      </c>
      <c r="M1" s="7" t="s">
        <v>1072</v>
      </c>
    </row>
    <row r="2" spans="1:13" ht="195">
      <c r="A2" s="10" t="s">
        <v>4</v>
      </c>
      <c r="B2" s="10" t="s">
        <v>5</v>
      </c>
      <c r="C2" s="11" t="s">
        <v>984</v>
      </c>
      <c r="D2" s="10" t="s">
        <v>1073</v>
      </c>
      <c r="E2" s="10" t="s">
        <v>6</v>
      </c>
      <c r="F2" s="10" t="s">
        <v>3</v>
      </c>
      <c r="G2" s="10"/>
      <c r="H2" s="10"/>
      <c r="I2" s="10"/>
      <c r="J2" s="13">
        <v>982</v>
      </c>
      <c r="K2" s="10"/>
      <c r="L2" s="10" t="s">
        <v>7</v>
      </c>
      <c r="M2" s="10" t="str">
        <f>HYPERLINK("https://ceds.ed.gov/cedselementdetails.aspx?termid=3983")</f>
        <v>https://ceds.ed.gov/cedselementdetails.aspx?termid=3983</v>
      </c>
    </row>
    <row r="3" spans="1:13" ht="30">
      <c r="A3" s="10" t="s">
        <v>8</v>
      </c>
      <c r="B3" s="10" t="s">
        <v>9</v>
      </c>
      <c r="C3" s="10" t="s">
        <v>0</v>
      </c>
      <c r="D3" s="10" t="s">
        <v>1073</v>
      </c>
      <c r="E3" s="10" t="s">
        <v>6</v>
      </c>
      <c r="F3" s="10" t="s">
        <v>3</v>
      </c>
      <c r="G3" s="10" t="s">
        <v>10</v>
      </c>
      <c r="H3" s="10"/>
      <c r="I3" s="10"/>
      <c r="J3" s="13">
        <v>840</v>
      </c>
      <c r="K3" s="10"/>
      <c r="L3" s="10" t="s">
        <v>11</v>
      </c>
      <c r="M3" s="10" t="str">
        <f>HYPERLINK("https://ceds.ed.gov/cedselementdetails.aspx?termid=3840")</f>
        <v>https://ceds.ed.gov/cedselementdetails.aspx?termid=3840</v>
      </c>
    </row>
    <row r="4" spans="1:13" ht="30">
      <c r="A4" s="10" t="s">
        <v>12</v>
      </c>
      <c r="B4" s="10" t="s">
        <v>13</v>
      </c>
      <c r="C4" s="10" t="s">
        <v>0</v>
      </c>
      <c r="D4" s="10" t="s">
        <v>1073</v>
      </c>
      <c r="E4" s="10" t="s">
        <v>6</v>
      </c>
      <c r="F4" s="10" t="s">
        <v>3</v>
      </c>
      <c r="G4" s="10" t="s">
        <v>10</v>
      </c>
      <c r="H4" s="10"/>
      <c r="I4" s="10"/>
      <c r="J4" s="13">
        <v>841</v>
      </c>
      <c r="K4" s="10"/>
      <c r="L4" s="10" t="s">
        <v>14</v>
      </c>
      <c r="M4" s="10" t="str">
        <f>HYPERLINK("https://ceds.ed.gov/cedselementdetails.aspx?termid=3841")</f>
        <v>https://ceds.ed.gov/cedselementdetails.aspx?termid=3841</v>
      </c>
    </row>
    <row r="5" spans="1:13" ht="120">
      <c r="A5" s="10" t="s">
        <v>40</v>
      </c>
      <c r="B5" s="10" t="s">
        <v>41</v>
      </c>
      <c r="C5" s="11" t="s">
        <v>1085</v>
      </c>
      <c r="D5" s="10" t="s">
        <v>1086</v>
      </c>
      <c r="E5" s="10" t="s">
        <v>6</v>
      </c>
      <c r="F5" s="10" t="s">
        <v>3</v>
      </c>
      <c r="G5" s="10"/>
      <c r="H5" s="10"/>
      <c r="I5" s="10"/>
      <c r="J5" s="13">
        <v>983</v>
      </c>
      <c r="K5" s="10"/>
      <c r="L5" s="10" t="s">
        <v>42</v>
      </c>
      <c r="M5" s="10" t="str">
        <f>HYPERLINK("https://ceds.ed.gov/cedselementdetails.aspx?termid=3984")</f>
        <v>https://ceds.ed.gov/cedselementdetails.aspx?termid=3984</v>
      </c>
    </row>
    <row r="6" spans="1:13" ht="45">
      <c r="A6" s="10" t="s">
        <v>53</v>
      </c>
      <c r="B6" s="10" t="s">
        <v>54</v>
      </c>
      <c r="C6" s="10" t="s">
        <v>0</v>
      </c>
      <c r="D6" s="10" t="s">
        <v>1089</v>
      </c>
      <c r="E6" s="10" t="s">
        <v>45</v>
      </c>
      <c r="F6" s="10" t="s">
        <v>3</v>
      </c>
      <c r="G6" s="10" t="s">
        <v>55</v>
      </c>
      <c r="H6" s="10"/>
      <c r="I6" s="10"/>
      <c r="J6" s="13">
        <v>791</v>
      </c>
      <c r="K6" s="10"/>
      <c r="L6" s="10" t="s">
        <v>56</v>
      </c>
      <c r="M6" s="10" t="str">
        <f>HYPERLINK("https://ceds.ed.gov/cedselementdetails.aspx?termid=3790")</f>
        <v>https://ceds.ed.gov/cedselementdetails.aspx?termid=3790</v>
      </c>
    </row>
    <row r="7" spans="1:13" ht="90">
      <c r="A7" s="10" t="s">
        <v>63</v>
      </c>
      <c r="B7" s="10" t="s">
        <v>64</v>
      </c>
      <c r="C7" s="10" t="s">
        <v>0</v>
      </c>
      <c r="D7" s="10" t="s">
        <v>1097</v>
      </c>
      <c r="E7" s="10"/>
      <c r="F7" s="10" t="s">
        <v>3</v>
      </c>
      <c r="G7" s="10" t="s">
        <v>10</v>
      </c>
      <c r="H7" s="10"/>
      <c r="I7" s="10"/>
      <c r="J7" s="13">
        <v>964</v>
      </c>
      <c r="K7" s="10"/>
      <c r="L7" s="10" t="s">
        <v>65</v>
      </c>
      <c r="M7" s="10" t="str">
        <f>HYPERLINK("https://ceds.ed.gov/cedselementdetails.aspx?termid=3965")</f>
        <v>https://ceds.ed.gov/cedselementdetails.aspx?termid=3965</v>
      </c>
    </row>
    <row r="8" spans="1:13" ht="120">
      <c r="A8" s="10" t="s">
        <v>66</v>
      </c>
      <c r="B8" s="10" t="s">
        <v>67</v>
      </c>
      <c r="C8" s="10" t="s">
        <v>0</v>
      </c>
      <c r="D8" s="10" t="s">
        <v>1098</v>
      </c>
      <c r="E8" s="10"/>
      <c r="F8" s="10" t="s">
        <v>3</v>
      </c>
      <c r="G8" s="10" t="s">
        <v>68</v>
      </c>
      <c r="H8" s="10"/>
      <c r="I8" s="10"/>
      <c r="J8" s="13">
        <v>965</v>
      </c>
      <c r="K8" s="10"/>
      <c r="L8" s="10" t="s">
        <v>69</v>
      </c>
      <c r="M8" s="10" t="str">
        <f>HYPERLINK("https://ceds.ed.gov/cedselementdetails.aspx?termid=3966")</f>
        <v>https://ceds.ed.gov/cedselementdetails.aspx?termid=3966</v>
      </c>
    </row>
    <row r="9" spans="1:13" ht="90">
      <c r="A9" s="10" t="s">
        <v>70</v>
      </c>
      <c r="B9" s="10" t="s">
        <v>71</v>
      </c>
      <c r="C9" s="10" t="s">
        <v>0</v>
      </c>
      <c r="D9" s="10" t="s">
        <v>1097</v>
      </c>
      <c r="E9" s="10"/>
      <c r="F9" s="10" t="s">
        <v>3</v>
      </c>
      <c r="G9" s="10" t="s">
        <v>10</v>
      </c>
      <c r="H9" s="10"/>
      <c r="I9" s="10"/>
      <c r="J9" s="13">
        <v>962</v>
      </c>
      <c r="K9" s="10"/>
      <c r="L9" s="10" t="s">
        <v>72</v>
      </c>
      <c r="M9" s="10" t="str">
        <f>HYPERLINK("https://ceds.ed.gov/cedselementdetails.aspx?termid=3963")</f>
        <v>https://ceds.ed.gov/cedselementdetails.aspx?termid=3963</v>
      </c>
    </row>
    <row r="10" spans="1:13" ht="120">
      <c r="A10" s="10" t="s">
        <v>73</v>
      </c>
      <c r="B10" s="10" t="s">
        <v>74</v>
      </c>
      <c r="C10" s="10" t="s">
        <v>0</v>
      </c>
      <c r="D10" s="10" t="s">
        <v>1098</v>
      </c>
      <c r="E10" s="10"/>
      <c r="F10" s="10" t="s">
        <v>3</v>
      </c>
      <c r="G10" s="10" t="s">
        <v>68</v>
      </c>
      <c r="H10" s="10"/>
      <c r="I10" s="10"/>
      <c r="J10" s="13">
        <v>963</v>
      </c>
      <c r="K10" s="10"/>
      <c r="L10" s="10" t="s">
        <v>75</v>
      </c>
      <c r="M10" s="10" t="str">
        <f>HYPERLINK("https://ceds.ed.gov/cedselementdetails.aspx?termid=3964")</f>
        <v>https://ceds.ed.gov/cedselementdetails.aspx?termid=3964</v>
      </c>
    </row>
    <row r="11" spans="1:13" ht="165">
      <c r="A11" s="10" t="s">
        <v>1100</v>
      </c>
      <c r="B11" s="10" t="s">
        <v>393</v>
      </c>
      <c r="C11" s="11" t="s">
        <v>1008</v>
      </c>
      <c r="D11" s="10" t="s">
        <v>1101</v>
      </c>
      <c r="E11" s="10" t="s">
        <v>118</v>
      </c>
      <c r="F11" s="10" t="s">
        <v>3</v>
      </c>
      <c r="G11" s="10"/>
      <c r="H11" s="10"/>
      <c r="I11" s="10"/>
      <c r="J11" s="13">
        <v>1000</v>
      </c>
      <c r="K11" s="10"/>
      <c r="L11" s="10" t="s">
        <v>1102</v>
      </c>
      <c r="M11" s="10" t="str">
        <f>HYPERLINK("https://ceds.ed.gov/cedselementdetails.aspx?termid=4003")</f>
        <v>https://ceds.ed.gov/cedselementdetails.aspx?termid=4003</v>
      </c>
    </row>
    <row r="12" spans="1:13" ht="75">
      <c r="A12" s="10" t="s">
        <v>1103</v>
      </c>
      <c r="B12" s="10" t="s">
        <v>1104</v>
      </c>
      <c r="C12" s="10" t="s">
        <v>0</v>
      </c>
      <c r="D12" s="10" t="s">
        <v>1105</v>
      </c>
      <c r="E12" s="10"/>
      <c r="F12" s="10" t="s">
        <v>3</v>
      </c>
      <c r="G12" s="10" t="s">
        <v>79</v>
      </c>
      <c r="H12" s="10"/>
      <c r="I12" s="10"/>
      <c r="J12" s="13">
        <v>1185</v>
      </c>
      <c r="K12" s="10"/>
      <c r="L12" s="10" t="s">
        <v>1106</v>
      </c>
      <c r="M12" s="10" t="str">
        <f>HYPERLINK("https://ceds.ed.gov/cedselementdetails.aspx?termid=4136")</f>
        <v>https://ceds.ed.gov/cedselementdetails.aspx?termid=4136</v>
      </c>
    </row>
    <row r="13" spans="1:13" ht="120">
      <c r="A13" s="10" t="s">
        <v>1108</v>
      </c>
      <c r="B13" s="10" t="s">
        <v>1109</v>
      </c>
      <c r="C13" s="10" t="s">
        <v>0</v>
      </c>
      <c r="D13" s="10" t="s">
        <v>1110</v>
      </c>
      <c r="E13" s="10"/>
      <c r="F13" s="10" t="s">
        <v>3</v>
      </c>
      <c r="G13" s="10" t="s">
        <v>79</v>
      </c>
      <c r="H13" s="10"/>
      <c r="I13" s="10"/>
      <c r="J13" s="13">
        <v>1188</v>
      </c>
      <c r="K13" s="10"/>
      <c r="L13" s="10" t="s">
        <v>1111</v>
      </c>
      <c r="M13" s="10" t="str">
        <f>HYPERLINK("https://ceds.ed.gov/cedselementdetails.aspx?termid=4139")</f>
        <v>https://ceds.ed.gov/cedselementdetails.aspx?termid=4139</v>
      </c>
    </row>
    <row r="14" spans="1:13" ht="105">
      <c r="A14" s="10" t="s">
        <v>123</v>
      </c>
      <c r="B14" s="10" t="s">
        <v>124</v>
      </c>
      <c r="C14" s="10" t="s">
        <v>0</v>
      </c>
      <c r="D14" s="10" t="s">
        <v>1121</v>
      </c>
      <c r="E14" s="10" t="s">
        <v>118</v>
      </c>
      <c r="F14" s="10" t="s">
        <v>3</v>
      </c>
      <c r="G14" s="10" t="s">
        <v>15</v>
      </c>
      <c r="H14" s="10"/>
      <c r="I14" s="10"/>
      <c r="J14" s="13">
        <v>891</v>
      </c>
      <c r="K14" s="10"/>
      <c r="L14" s="10" t="s">
        <v>125</v>
      </c>
      <c r="M14" s="10" t="str">
        <f>HYPERLINK("https://ceds.ed.gov/cedselementdetails.aspx?termid=3891")</f>
        <v>https://ceds.ed.gov/cedselementdetails.aspx?termid=3891</v>
      </c>
    </row>
    <row r="15" spans="1:13" ht="120">
      <c r="A15" s="10" t="s">
        <v>131</v>
      </c>
      <c r="B15" s="10" t="s">
        <v>132</v>
      </c>
      <c r="C15" s="10" t="s">
        <v>0</v>
      </c>
      <c r="D15" s="10" t="s">
        <v>1122</v>
      </c>
      <c r="E15" s="10"/>
      <c r="F15" s="10" t="s">
        <v>3</v>
      </c>
      <c r="G15" s="10" t="s">
        <v>10</v>
      </c>
      <c r="H15" s="10"/>
      <c r="I15" s="10"/>
      <c r="J15" s="13">
        <v>959</v>
      </c>
      <c r="K15" s="10"/>
      <c r="L15" s="10" t="s">
        <v>133</v>
      </c>
      <c r="M15" s="10" t="str">
        <f>HYPERLINK("https://ceds.ed.gov/cedselementdetails.aspx?termid=3960")</f>
        <v>https://ceds.ed.gov/cedselementdetails.aspx?termid=3960</v>
      </c>
    </row>
    <row r="16" spans="1:13" ht="120">
      <c r="A16" s="10" t="s">
        <v>134</v>
      </c>
      <c r="B16" s="10" t="s">
        <v>135</v>
      </c>
      <c r="C16" s="10" t="s">
        <v>0</v>
      </c>
      <c r="D16" s="10" t="s">
        <v>1122</v>
      </c>
      <c r="E16" s="10"/>
      <c r="F16" s="10" t="s">
        <v>3</v>
      </c>
      <c r="G16" s="10" t="s">
        <v>128</v>
      </c>
      <c r="H16" s="10"/>
      <c r="I16" s="10"/>
      <c r="J16" s="13">
        <v>958</v>
      </c>
      <c r="K16" s="10"/>
      <c r="L16" s="10" t="s">
        <v>136</v>
      </c>
      <c r="M16" s="10" t="str">
        <f>HYPERLINK("https://ceds.ed.gov/cedselementdetails.aspx?termid=3959")</f>
        <v>https://ceds.ed.gov/cedselementdetails.aspx?termid=3959</v>
      </c>
    </row>
    <row r="17" spans="1:13" ht="105">
      <c r="A17" s="10" t="s">
        <v>1129</v>
      </c>
      <c r="B17" s="10" t="s">
        <v>119</v>
      </c>
      <c r="C17" s="10" t="s">
        <v>0</v>
      </c>
      <c r="D17" s="10" t="s">
        <v>1121</v>
      </c>
      <c r="E17" s="10" t="s">
        <v>118</v>
      </c>
      <c r="F17" s="10" t="s">
        <v>3</v>
      </c>
      <c r="G17" s="10" t="s">
        <v>15</v>
      </c>
      <c r="H17" s="10"/>
      <c r="I17" s="10"/>
      <c r="J17" s="13">
        <v>1063</v>
      </c>
      <c r="K17" s="10"/>
      <c r="L17" s="10" t="s">
        <v>1130</v>
      </c>
      <c r="M17" s="10" t="str">
        <f>HYPERLINK("https://ceds.ed.gov/cedselementdetails.aspx?termid=4069")</f>
        <v>https://ceds.ed.gov/cedselementdetails.aspx?termid=4069</v>
      </c>
    </row>
    <row r="18" spans="1:13" ht="120">
      <c r="A18" s="10" t="s">
        <v>148</v>
      </c>
      <c r="B18" s="10" t="s">
        <v>149</v>
      </c>
      <c r="C18" s="9" t="s">
        <v>150</v>
      </c>
      <c r="D18" s="10" t="s">
        <v>1110</v>
      </c>
      <c r="E18" s="10"/>
      <c r="F18" s="10" t="s">
        <v>3</v>
      </c>
      <c r="G18" s="10"/>
      <c r="H18" s="10"/>
      <c r="I18" s="10"/>
      <c r="J18" s="13">
        <v>1089</v>
      </c>
      <c r="K18" s="10"/>
      <c r="L18" s="10" t="s">
        <v>151</v>
      </c>
      <c r="M18" s="10" t="str">
        <f>HYPERLINK("https://ceds.ed.gov/cedselementdetails.aspx?termid=4073")</f>
        <v>https://ceds.ed.gov/cedselementdetails.aspx?termid=4073</v>
      </c>
    </row>
    <row r="19" spans="1:13" ht="120">
      <c r="A19" s="10" t="s">
        <v>1141</v>
      </c>
      <c r="B19" s="10" t="s">
        <v>1142</v>
      </c>
      <c r="C19" s="10" t="s">
        <v>0</v>
      </c>
      <c r="D19" s="10" t="s">
        <v>1140</v>
      </c>
      <c r="E19" s="10"/>
      <c r="F19" s="10" t="s">
        <v>3</v>
      </c>
      <c r="G19" s="10" t="s">
        <v>1143</v>
      </c>
      <c r="H19" s="10"/>
      <c r="I19" s="10" t="s">
        <v>1144</v>
      </c>
      <c r="J19" s="13">
        <v>1152</v>
      </c>
      <c r="K19" s="10"/>
      <c r="L19" s="10" t="s">
        <v>1145</v>
      </c>
      <c r="M19" s="10" t="str">
        <f>HYPERLINK("https://ceds.ed.gov/cedselementdetails.aspx?termid=4112")</f>
        <v>https://ceds.ed.gov/cedselementdetails.aspx?termid=4112</v>
      </c>
    </row>
    <row r="20" spans="1:13" ht="135">
      <c r="A20" s="10" t="s">
        <v>205</v>
      </c>
      <c r="B20" s="10" t="s">
        <v>206</v>
      </c>
      <c r="C20" s="10" t="s">
        <v>0</v>
      </c>
      <c r="D20" s="10" t="s">
        <v>1151</v>
      </c>
      <c r="E20" s="10"/>
      <c r="F20" s="10" t="s">
        <v>3</v>
      </c>
      <c r="G20" s="10" t="s">
        <v>188</v>
      </c>
      <c r="H20" s="10"/>
      <c r="I20" s="10" t="s">
        <v>207</v>
      </c>
      <c r="J20" s="13">
        <v>1022</v>
      </c>
      <c r="K20" s="10"/>
      <c r="L20" s="10" t="s">
        <v>208</v>
      </c>
      <c r="M20" s="10" t="str">
        <f>HYPERLINK("https://ceds.ed.gov/cedselementdetails.aspx?termid=4024")</f>
        <v>https://ceds.ed.gov/cedselementdetails.aspx?termid=4024</v>
      </c>
    </row>
    <row r="21" spans="1:13" ht="135">
      <c r="A21" s="10" t="s">
        <v>209</v>
      </c>
      <c r="B21" s="10" t="s">
        <v>210</v>
      </c>
      <c r="C21" s="10" t="s">
        <v>0</v>
      </c>
      <c r="D21" s="10" t="s">
        <v>1151</v>
      </c>
      <c r="E21" s="10"/>
      <c r="F21" s="10" t="s">
        <v>3</v>
      </c>
      <c r="G21" s="10" t="s">
        <v>188</v>
      </c>
      <c r="H21" s="10"/>
      <c r="I21" s="10" t="s">
        <v>211</v>
      </c>
      <c r="J21" s="13">
        <v>1021</v>
      </c>
      <c r="K21" s="10"/>
      <c r="L21" s="10" t="s">
        <v>212</v>
      </c>
      <c r="M21" s="10" t="str">
        <f>HYPERLINK("https://ceds.ed.gov/cedselementdetails.aspx?termid=4023")</f>
        <v>https://ceds.ed.gov/cedselementdetails.aspx?termid=4023</v>
      </c>
    </row>
    <row r="22" spans="1:13" ht="75">
      <c r="A22" s="10" t="s">
        <v>228</v>
      </c>
      <c r="B22" s="10" t="s">
        <v>229</v>
      </c>
      <c r="C22" s="10" t="s">
        <v>0</v>
      </c>
      <c r="D22" s="10" t="s">
        <v>1155</v>
      </c>
      <c r="E22" s="10"/>
      <c r="F22" s="10" t="s">
        <v>3</v>
      </c>
      <c r="G22" s="10" t="s">
        <v>188</v>
      </c>
      <c r="H22" s="10"/>
      <c r="I22" s="10"/>
      <c r="J22" s="13">
        <v>1020</v>
      </c>
      <c r="K22" s="10"/>
      <c r="L22" s="10" t="s">
        <v>230</v>
      </c>
      <c r="M22" s="10" t="str">
        <f>HYPERLINK("https://ceds.ed.gov/cedselementdetails.aspx?termid=4022")</f>
        <v>https://ceds.ed.gov/cedselementdetails.aspx?termid=4022</v>
      </c>
    </row>
    <row r="23" spans="1:13" ht="75">
      <c r="A23" s="10" t="s">
        <v>231</v>
      </c>
      <c r="B23" s="10" t="s">
        <v>232</v>
      </c>
      <c r="C23" s="10" t="s">
        <v>0</v>
      </c>
      <c r="D23" s="10" t="s">
        <v>1155</v>
      </c>
      <c r="E23" s="10"/>
      <c r="F23" s="10" t="s">
        <v>3</v>
      </c>
      <c r="G23" s="10" t="s">
        <v>188</v>
      </c>
      <c r="H23" s="10"/>
      <c r="I23" s="10"/>
      <c r="J23" s="13">
        <v>1019</v>
      </c>
      <c r="K23" s="10"/>
      <c r="L23" s="10" t="s">
        <v>233</v>
      </c>
      <c r="M23" s="10" t="str">
        <f>HYPERLINK("https://ceds.ed.gov/cedselementdetails.aspx?termid=4021")</f>
        <v>https://ceds.ed.gov/cedselementdetails.aspx?termid=4021</v>
      </c>
    </row>
    <row r="24" spans="1:13" ht="45">
      <c r="A24" s="10" t="s">
        <v>234</v>
      </c>
      <c r="B24" s="10" t="s">
        <v>235</v>
      </c>
      <c r="C24" s="10" t="s">
        <v>921</v>
      </c>
      <c r="D24" s="10" t="s">
        <v>1161</v>
      </c>
      <c r="E24" s="10" t="s">
        <v>6</v>
      </c>
      <c r="F24" s="10" t="s">
        <v>3</v>
      </c>
      <c r="G24" s="10"/>
      <c r="H24" s="10"/>
      <c r="I24" s="10"/>
      <c r="J24" s="13">
        <v>858</v>
      </c>
      <c r="K24" s="10"/>
      <c r="L24" s="10" t="s">
        <v>236</v>
      </c>
      <c r="M24" s="10" t="str">
        <f>HYPERLINK("https://ceds.ed.gov/cedselementdetails.aspx?termid=3858")</f>
        <v>https://ceds.ed.gov/cedselementdetails.aspx?termid=3858</v>
      </c>
    </row>
    <row r="25" spans="1:13" ht="75">
      <c r="A25" s="10" t="s">
        <v>251</v>
      </c>
      <c r="B25" s="10" t="s">
        <v>1163</v>
      </c>
      <c r="C25" s="10" t="s">
        <v>0</v>
      </c>
      <c r="D25" s="10" t="s">
        <v>1164</v>
      </c>
      <c r="E25" s="10" t="s">
        <v>118</v>
      </c>
      <c r="F25" s="10" t="s">
        <v>3</v>
      </c>
      <c r="G25" s="10" t="s">
        <v>15</v>
      </c>
      <c r="H25" s="10"/>
      <c r="I25" s="10"/>
      <c r="J25" s="13">
        <v>890</v>
      </c>
      <c r="K25" s="10"/>
      <c r="L25" s="10" t="s">
        <v>252</v>
      </c>
      <c r="M25" s="10" t="str">
        <f>HYPERLINK("https://ceds.ed.gov/cedselementdetails.aspx?termid=3890")</f>
        <v>https://ceds.ed.gov/cedselementdetails.aspx?termid=3890</v>
      </c>
    </row>
    <row r="26" spans="1:13" ht="150">
      <c r="A26" s="10" t="s">
        <v>1178</v>
      </c>
      <c r="B26" s="10" t="s">
        <v>1179</v>
      </c>
      <c r="C26" s="10" t="s">
        <v>0</v>
      </c>
      <c r="D26" s="10" t="s">
        <v>1180</v>
      </c>
      <c r="E26" s="10"/>
      <c r="F26" s="10" t="s">
        <v>3</v>
      </c>
      <c r="G26" s="10" t="s">
        <v>10</v>
      </c>
      <c r="H26" s="10"/>
      <c r="I26" s="10"/>
      <c r="J26" s="13">
        <v>1172</v>
      </c>
      <c r="K26" s="10"/>
      <c r="L26" s="10" t="s">
        <v>1181</v>
      </c>
      <c r="M26" s="10" t="str">
        <f>HYPERLINK("https://ceds.ed.gov/cedselementdetails.aspx?termid=4126")</f>
        <v>https://ceds.ed.gov/cedselementdetails.aspx?termid=4126</v>
      </c>
    </row>
    <row r="27" spans="1:13" ht="150">
      <c r="A27" s="10" t="s">
        <v>1182</v>
      </c>
      <c r="B27" s="10" t="s">
        <v>1183</v>
      </c>
      <c r="C27" s="10" t="s">
        <v>0</v>
      </c>
      <c r="D27" s="10" t="s">
        <v>1180</v>
      </c>
      <c r="E27" s="10"/>
      <c r="F27" s="10" t="s">
        <v>3</v>
      </c>
      <c r="G27" s="10" t="s">
        <v>16</v>
      </c>
      <c r="H27" s="10"/>
      <c r="I27" s="10"/>
      <c r="J27" s="13">
        <v>1170</v>
      </c>
      <c r="K27" s="10"/>
      <c r="L27" s="10" t="s">
        <v>1184</v>
      </c>
      <c r="M27" s="10" t="str">
        <f>HYPERLINK("https://ceds.ed.gov/cedselementdetails.aspx?termid=4124")</f>
        <v>https://ceds.ed.gov/cedselementdetails.aspx?termid=4124</v>
      </c>
    </row>
    <row r="28" spans="1:13" ht="150">
      <c r="A28" s="10" t="s">
        <v>1185</v>
      </c>
      <c r="B28" s="10" t="s">
        <v>1186</v>
      </c>
      <c r="C28" s="10" t="s">
        <v>0</v>
      </c>
      <c r="D28" s="10" t="s">
        <v>1180</v>
      </c>
      <c r="E28" s="10"/>
      <c r="F28" s="10" t="s">
        <v>3</v>
      </c>
      <c r="G28" s="10" t="s">
        <v>16</v>
      </c>
      <c r="H28" s="10"/>
      <c r="I28" s="10"/>
      <c r="J28" s="13">
        <v>1168</v>
      </c>
      <c r="K28" s="10"/>
      <c r="L28" s="10" t="s">
        <v>1187</v>
      </c>
      <c r="M28" s="10" t="str">
        <f>HYPERLINK("https://ceds.ed.gov/cedselementdetails.aspx?termid=4122")</f>
        <v>https://ceds.ed.gov/cedselementdetails.aspx?termid=4122</v>
      </c>
    </row>
    <row r="29" spans="1:13" ht="150">
      <c r="A29" s="10" t="s">
        <v>1188</v>
      </c>
      <c r="B29" s="10" t="s">
        <v>1189</v>
      </c>
      <c r="C29" s="10" t="s">
        <v>0</v>
      </c>
      <c r="D29" s="10" t="s">
        <v>1180</v>
      </c>
      <c r="E29" s="10"/>
      <c r="F29" s="10" t="s">
        <v>3</v>
      </c>
      <c r="G29" s="10" t="s">
        <v>10</v>
      </c>
      <c r="H29" s="10"/>
      <c r="I29" s="10"/>
      <c r="J29" s="13">
        <v>1171</v>
      </c>
      <c r="K29" s="10"/>
      <c r="L29" s="10" t="s">
        <v>1190</v>
      </c>
      <c r="M29" s="10" t="str">
        <f>HYPERLINK("https://ceds.ed.gov/cedselementdetails.aspx?termid=4125")</f>
        <v>https://ceds.ed.gov/cedselementdetails.aspx?termid=4125</v>
      </c>
    </row>
    <row r="30" spans="1:13" ht="150">
      <c r="A30" s="10" t="s">
        <v>1191</v>
      </c>
      <c r="B30" s="10" t="s">
        <v>1192</v>
      </c>
      <c r="C30" s="10" t="s">
        <v>0</v>
      </c>
      <c r="D30" s="10" t="s">
        <v>1180</v>
      </c>
      <c r="E30" s="10"/>
      <c r="F30" s="10" t="s">
        <v>3</v>
      </c>
      <c r="G30" s="10" t="s">
        <v>15</v>
      </c>
      <c r="H30" s="10"/>
      <c r="I30" s="10"/>
      <c r="J30" s="13">
        <v>1169</v>
      </c>
      <c r="K30" s="10"/>
      <c r="L30" s="10" t="s">
        <v>1193</v>
      </c>
      <c r="M30" s="10" t="str">
        <f>HYPERLINK("https://ceds.ed.gov/cedselementdetails.aspx?termid=4123")</f>
        <v>https://ceds.ed.gov/cedselementdetails.aspx?termid=4123</v>
      </c>
    </row>
    <row r="31" spans="1:13" ht="135">
      <c r="A31" s="10" t="s">
        <v>1194</v>
      </c>
      <c r="B31" s="10" t="s">
        <v>1195</v>
      </c>
      <c r="C31" s="10" t="s">
        <v>0</v>
      </c>
      <c r="D31" s="10" t="s">
        <v>1196</v>
      </c>
      <c r="E31" s="10"/>
      <c r="F31" s="10" t="s">
        <v>3</v>
      </c>
      <c r="G31" s="10" t="s">
        <v>605</v>
      </c>
      <c r="H31" s="10"/>
      <c r="I31" s="10"/>
      <c r="J31" s="13">
        <v>1173</v>
      </c>
      <c r="K31" s="10"/>
      <c r="L31" s="10" t="s">
        <v>1197</v>
      </c>
      <c r="M31" s="10" t="str">
        <f>HYPERLINK("https://ceds.ed.gov/cedselementdetails.aspx?termid=4127")</f>
        <v>https://ceds.ed.gov/cedselementdetails.aspx?termid=4127</v>
      </c>
    </row>
    <row r="32" spans="1:13" ht="135">
      <c r="A32" s="10" t="s">
        <v>1198</v>
      </c>
      <c r="B32" s="10" t="s">
        <v>1199</v>
      </c>
      <c r="C32" s="10" t="s">
        <v>0</v>
      </c>
      <c r="D32" s="10" t="s">
        <v>1196</v>
      </c>
      <c r="E32" s="10"/>
      <c r="F32" s="10" t="s">
        <v>3</v>
      </c>
      <c r="G32" s="10" t="s">
        <v>16</v>
      </c>
      <c r="H32" s="10"/>
      <c r="I32" s="10"/>
      <c r="J32" s="13">
        <v>1175</v>
      </c>
      <c r="K32" s="10"/>
      <c r="L32" s="10" t="s">
        <v>1200</v>
      </c>
      <c r="M32" s="10" t="str">
        <f>HYPERLINK("https://ceds.ed.gov/cedselementdetails.aspx?termid=4129")</f>
        <v>https://ceds.ed.gov/cedselementdetails.aspx?termid=4129</v>
      </c>
    </row>
    <row r="33" spans="1:13" ht="135">
      <c r="A33" s="10" t="s">
        <v>1201</v>
      </c>
      <c r="B33" s="10" t="s">
        <v>1202</v>
      </c>
      <c r="C33" s="10" t="s">
        <v>0</v>
      </c>
      <c r="D33" s="10" t="s">
        <v>1196</v>
      </c>
      <c r="E33" s="10"/>
      <c r="F33" s="10" t="s">
        <v>3</v>
      </c>
      <c r="G33" s="10" t="s">
        <v>15</v>
      </c>
      <c r="H33" s="10"/>
      <c r="I33" s="10"/>
      <c r="J33" s="13">
        <v>1174</v>
      </c>
      <c r="K33" s="10"/>
      <c r="L33" s="10" t="s">
        <v>1203</v>
      </c>
      <c r="M33" s="10" t="str">
        <f>HYPERLINK("https://ceds.ed.gov/cedselementdetails.aspx?termid=4128")</f>
        <v>https://ceds.ed.gov/cedselementdetails.aspx?termid=4128</v>
      </c>
    </row>
    <row r="34" spans="1:13" ht="135">
      <c r="A34" s="10" t="s">
        <v>1204</v>
      </c>
      <c r="B34" s="10" t="s">
        <v>1205</v>
      </c>
      <c r="C34" s="10" t="s">
        <v>0</v>
      </c>
      <c r="D34" s="10" t="s">
        <v>1196</v>
      </c>
      <c r="E34" s="10"/>
      <c r="F34" s="10" t="s">
        <v>3</v>
      </c>
      <c r="G34" s="10" t="s">
        <v>10</v>
      </c>
      <c r="H34" s="10"/>
      <c r="I34" s="10"/>
      <c r="J34" s="13">
        <v>1177</v>
      </c>
      <c r="K34" s="10"/>
      <c r="L34" s="10" t="s">
        <v>1206</v>
      </c>
      <c r="M34" s="10" t="str">
        <f>HYPERLINK("https://ceds.ed.gov/cedselementdetails.aspx?termid=4131")</f>
        <v>https://ceds.ed.gov/cedselementdetails.aspx?termid=4131</v>
      </c>
    </row>
    <row r="35" spans="1:13" ht="135">
      <c r="A35" s="10" t="s">
        <v>1207</v>
      </c>
      <c r="B35" s="10" t="s">
        <v>1208</v>
      </c>
      <c r="C35" s="10" t="s">
        <v>0</v>
      </c>
      <c r="D35" s="10" t="s">
        <v>1196</v>
      </c>
      <c r="E35" s="10"/>
      <c r="F35" s="10" t="s">
        <v>3</v>
      </c>
      <c r="G35" s="10" t="s">
        <v>10</v>
      </c>
      <c r="H35" s="10"/>
      <c r="I35" s="10"/>
      <c r="J35" s="13">
        <v>1176</v>
      </c>
      <c r="K35" s="10"/>
      <c r="L35" s="10" t="s">
        <v>1209</v>
      </c>
      <c r="M35" s="10" t="str">
        <f>HYPERLINK("https://ceds.ed.gov/cedselementdetails.aspx?termid=4130")</f>
        <v>https://ceds.ed.gov/cedselementdetails.aspx?termid=4130</v>
      </c>
    </row>
    <row r="36" spans="1:13" ht="45">
      <c r="A36" s="10" t="s">
        <v>285</v>
      </c>
      <c r="B36" s="10" t="s">
        <v>286</v>
      </c>
      <c r="C36" s="10" t="s">
        <v>0</v>
      </c>
      <c r="D36" s="10" t="s">
        <v>1211</v>
      </c>
      <c r="E36" s="10" t="s">
        <v>45</v>
      </c>
      <c r="F36" s="10" t="s">
        <v>3</v>
      </c>
      <c r="G36" s="10" t="s">
        <v>10</v>
      </c>
      <c r="H36" s="10"/>
      <c r="I36" s="10"/>
      <c r="J36" s="13">
        <v>1059</v>
      </c>
      <c r="K36" s="10" t="s">
        <v>287</v>
      </c>
      <c r="L36" s="10" t="s">
        <v>288</v>
      </c>
      <c r="M36" s="10" t="str">
        <f>HYPERLINK("https://ceds.ed.gov/cedselementdetails.aspx?termid=4065")</f>
        <v>https://ceds.ed.gov/cedselementdetails.aspx?termid=4065</v>
      </c>
    </row>
    <row r="37" spans="1:13" ht="120">
      <c r="A37" s="10" t="s">
        <v>289</v>
      </c>
      <c r="B37" s="10" t="s">
        <v>290</v>
      </c>
      <c r="C37" s="11" t="s">
        <v>1212</v>
      </c>
      <c r="D37" s="10" t="s">
        <v>1213</v>
      </c>
      <c r="E37" s="10" t="s">
        <v>45</v>
      </c>
      <c r="F37" s="10" t="s">
        <v>3</v>
      </c>
      <c r="G37" s="10"/>
      <c r="H37" s="10"/>
      <c r="I37" s="10"/>
      <c r="J37" s="13">
        <v>806</v>
      </c>
      <c r="K37" s="10" t="s">
        <v>291</v>
      </c>
      <c r="L37" s="10" t="s">
        <v>292</v>
      </c>
      <c r="M37" s="10" t="str">
        <f>HYPERLINK("https://ceds.ed.gov/cedselementdetails.aspx?termid=3805")</f>
        <v>https://ceds.ed.gov/cedselementdetails.aspx?termid=3805</v>
      </c>
    </row>
    <row r="38" spans="1:13" ht="225">
      <c r="A38" s="10" t="s">
        <v>293</v>
      </c>
      <c r="B38" s="10" t="s">
        <v>294</v>
      </c>
      <c r="C38" s="11" t="s">
        <v>999</v>
      </c>
      <c r="D38" s="10" t="s">
        <v>1214</v>
      </c>
      <c r="E38" s="10" t="s">
        <v>946</v>
      </c>
      <c r="F38" s="10" t="s">
        <v>3</v>
      </c>
      <c r="G38" s="10"/>
      <c r="H38" s="10"/>
      <c r="I38" s="10"/>
      <c r="J38" s="13">
        <v>785</v>
      </c>
      <c r="K38" s="10"/>
      <c r="L38" s="10" t="s">
        <v>295</v>
      </c>
      <c r="M38" s="10" t="str">
        <f>HYPERLINK("https://ceds.ed.gov/cedselementdetails.aspx?termid=3782")</f>
        <v>https://ceds.ed.gov/cedselementdetails.aspx?termid=3782</v>
      </c>
    </row>
    <row r="39" spans="1:13" ht="60">
      <c r="A39" s="10" t="s">
        <v>296</v>
      </c>
      <c r="B39" s="10" t="s">
        <v>297</v>
      </c>
      <c r="C39" s="10" t="s">
        <v>0</v>
      </c>
      <c r="D39" s="10" t="s">
        <v>1214</v>
      </c>
      <c r="E39" s="10" t="s">
        <v>946</v>
      </c>
      <c r="F39" s="10" t="s">
        <v>3</v>
      </c>
      <c r="G39" s="10" t="s">
        <v>20</v>
      </c>
      <c r="H39" s="10"/>
      <c r="I39" s="10"/>
      <c r="J39" s="13">
        <v>1080</v>
      </c>
      <c r="K39" s="10"/>
      <c r="L39" s="10" t="s">
        <v>298</v>
      </c>
      <c r="M39" s="10" t="str">
        <f>HYPERLINK("https://ceds.ed.gov/cedselementdetails.aspx?termid=3781")</f>
        <v>https://ceds.ed.gov/cedselementdetails.aspx?termid=3781</v>
      </c>
    </row>
    <row r="40" spans="1:13" ht="180">
      <c r="A40" s="10" t="s">
        <v>1223</v>
      </c>
      <c r="B40" s="10" t="s">
        <v>1224</v>
      </c>
      <c r="C40" s="10" t="s">
        <v>0</v>
      </c>
      <c r="D40" s="10" t="s">
        <v>1225</v>
      </c>
      <c r="E40" s="10"/>
      <c r="F40" s="10" t="s">
        <v>3</v>
      </c>
      <c r="G40" s="10" t="s">
        <v>1226</v>
      </c>
      <c r="H40" s="10"/>
      <c r="I40" s="10"/>
      <c r="J40" s="13">
        <v>1209</v>
      </c>
      <c r="K40" s="10"/>
      <c r="L40" s="10" t="s">
        <v>1227</v>
      </c>
      <c r="M40" s="10" t="str">
        <f>HYPERLINK("https://ceds.ed.gov/cedselementdetails.aspx?termid=4176")</f>
        <v>https://ceds.ed.gov/cedselementdetails.aspx?termid=4176</v>
      </c>
    </row>
    <row r="41" spans="1:13" ht="60">
      <c r="A41" s="10" t="s">
        <v>358</v>
      </c>
      <c r="B41" s="10" t="s">
        <v>359</v>
      </c>
      <c r="C41" s="11" t="s">
        <v>987</v>
      </c>
      <c r="D41" s="10" t="s">
        <v>1238</v>
      </c>
      <c r="E41" s="10" t="s">
        <v>45</v>
      </c>
      <c r="F41" s="10" t="s">
        <v>3</v>
      </c>
      <c r="G41" s="10"/>
      <c r="H41" s="10"/>
      <c r="I41" s="10"/>
      <c r="J41" s="13">
        <v>868</v>
      </c>
      <c r="K41" s="10"/>
      <c r="L41" s="10" t="s">
        <v>360</v>
      </c>
      <c r="M41" s="10" t="str">
        <f>HYPERLINK("https://ceds.ed.gov/cedselementdetails.aspx?termid=3868")</f>
        <v>https://ceds.ed.gov/cedselementdetails.aspx?termid=3868</v>
      </c>
    </row>
    <row r="42" spans="1:13" ht="45">
      <c r="A42" s="10" t="s">
        <v>1241</v>
      </c>
      <c r="B42" s="10" t="s">
        <v>369</v>
      </c>
      <c r="C42" s="10" t="s">
        <v>921</v>
      </c>
      <c r="D42" s="10" t="s">
        <v>1089</v>
      </c>
      <c r="E42" s="10" t="s">
        <v>45</v>
      </c>
      <c r="F42" s="10" t="s">
        <v>3</v>
      </c>
      <c r="G42" s="10"/>
      <c r="H42" s="10"/>
      <c r="I42" s="10"/>
      <c r="J42" s="13">
        <v>789</v>
      </c>
      <c r="K42" s="10"/>
      <c r="L42" s="10" t="s">
        <v>1242</v>
      </c>
      <c r="M42" s="10" t="str">
        <f>HYPERLINK("https://ceds.ed.gov/cedselementdetails.aspx?termid=3786")</f>
        <v>https://ceds.ed.gov/cedselementdetails.aspx?termid=3786</v>
      </c>
    </row>
    <row r="43" spans="1:13" ht="240">
      <c r="A43" s="10" t="s">
        <v>372</v>
      </c>
      <c r="B43" s="10" t="s">
        <v>373</v>
      </c>
      <c r="C43" s="11" t="s">
        <v>1004</v>
      </c>
      <c r="D43" s="10" t="s">
        <v>1238</v>
      </c>
      <c r="E43" s="10" t="s">
        <v>6</v>
      </c>
      <c r="F43" s="10" t="s">
        <v>3</v>
      </c>
      <c r="G43" s="10"/>
      <c r="H43" s="10" t="s">
        <v>1248</v>
      </c>
      <c r="I43" s="10"/>
      <c r="J43" s="13">
        <v>829</v>
      </c>
      <c r="K43" s="10"/>
      <c r="L43" s="10" t="s">
        <v>374</v>
      </c>
      <c r="M43" s="10" t="str">
        <f>HYPERLINK("https://ceds.ed.gov/cedselementdetails.aspx?termid=3829")</f>
        <v>https://ceds.ed.gov/cedselementdetails.aspx?termid=3829</v>
      </c>
    </row>
    <row r="44" spans="1:13" ht="180">
      <c r="A44" s="10" t="s">
        <v>381</v>
      </c>
      <c r="B44" s="10" t="s">
        <v>382</v>
      </c>
      <c r="C44" s="11" t="s">
        <v>1259</v>
      </c>
      <c r="D44" s="10" t="s">
        <v>1260</v>
      </c>
      <c r="E44" s="10" t="s">
        <v>6</v>
      </c>
      <c r="F44" s="10" t="s">
        <v>3</v>
      </c>
      <c r="G44" s="10"/>
      <c r="H44" s="10"/>
      <c r="I44" s="10"/>
      <c r="J44" s="13">
        <v>823</v>
      </c>
      <c r="K44" s="10"/>
      <c r="L44" s="10" t="s">
        <v>383</v>
      </c>
      <c r="M44" s="10" t="str">
        <f>HYPERLINK("https://ceds.ed.gov/cedselementdetails.aspx?termid=3822")</f>
        <v>https://ceds.ed.gov/cedselementdetails.aspx?termid=3822</v>
      </c>
    </row>
    <row r="45" spans="1:13" ht="75">
      <c r="A45" s="10" t="s">
        <v>384</v>
      </c>
      <c r="B45" s="10" t="s">
        <v>385</v>
      </c>
      <c r="C45" s="10" t="s">
        <v>0</v>
      </c>
      <c r="D45" s="10" t="s">
        <v>1261</v>
      </c>
      <c r="E45" s="10" t="s">
        <v>946</v>
      </c>
      <c r="F45" s="10" t="s">
        <v>3</v>
      </c>
      <c r="G45" s="10" t="s">
        <v>20</v>
      </c>
      <c r="H45" s="10"/>
      <c r="I45" s="10"/>
      <c r="J45" s="13">
        <v>820</v>
      </c>
      <c r="K45" s="10"/>
      <c r="L45" s="10" t="s">
        <v>386</v>
      </c>
      <c r="M45" s="10" t="str">
        <f>HYPERLINK("https://ceds.ed.gov/cedselementdetails.aspx?termid=3819")</f>
        <v>https://ceds.ed.gov/cedselementdetails.aspx?termid=3819</v>
      </c>
    </row>
    <row r="46" spans="1:13" ht="60">
      <c r="A46" s="10" t="s">
        <v>387</v>
      </c>
      <c r="B46" s="10" t="s">
        <v>388</v>
      </c>
      <c r="C46" s="10" t="s">
        <v>0</v>
      </c>
      <c r="D46" s="10" t="s">
        <v>1261</v>
      </c>
      <c r="E46" s="10" t="s">
        <v>946</v>
      </c>
      <c r="F46" s="10" t="s">
        <v>3</v>
      </c>
      <c r="G46" s="10" t="s">
        <v>16</v>
      </c>
      <c r="H46" s="10"/>
      <c r="I46" s="10"/>
      <c r="J46" s="13">
        <v>821</v>
      </c>
      <c r="K46" s="10"/>
      <c r="L46" s="10" t="s">
        <v>389</v>
      </c>
      <c r="M46" s="10" t="str">
        <f>HYPERLINK("https://ceds.ed.gov/cedselementdetails.aspx?termid=3820")</f>
        <v>https://ceds.ed.gov/cedselementdetails.aspx?termid=3820</v>
      </c>
    </row>
    <row r="47" spans="1:13" ht="165">
      <c r="A47" s="10" t="s">
        <v>390</v>
      </c>
      <c r="B47" s="10" t="s">
        <v>391</v>
      </c>
      <c r="C47" s="11" t="s">
        <v>1007</v>
      </c>
      <c r="D47" s="10" t="s">
        <v>1211</v>
      </c>
      <c r="E47" s="10" t="s">
        <v>45</v>
      </c>
      <c r="F47" s="10" t="s">
        <v>3</v>
      </c>
      <c r="G47" s="10"/>
      <c r="H47" s="10"/>
      <c r="I47" s="10"/>
      <c r="J47" s="13">
        <v>813</v>
      </c>
      <c r="K47" s="10"/>
      <c r="L47" s="10" t="s">
        <v>392</v>
      </c>
      <c r="M47" s="10" t="str">
        <f>HYPERLINK("https://ceds.ed.gov/cedselementdetails.aspx?termid=3812")</f>
        <v>https://ceds.ed.gov/cedselementdetails.aspx?termid=3812</v>
      </c>
    </row>
    <row r="48" spans="1:13" ht="135">
      <c r="A48" s="10" t="s">
        <v>394</v>
      </c>
      <c r="B48" s="10" t="s">
        <v>395</v>
      </c>
      <c r="C48" s="11" t="s">
        <v>1262</v>
      </c>
      <c r="D48" s="10" t="s">
        <v>1263</v>
      </c>
      <c r="E48" s="10" t="s">
        <v>6</v>
      </c>
      <c r="F48" s="10" t="s">
        <v>3</v>
      </c>
      <c r="G48" s="10"/>
      <c r="H48" s="10"/>
      <c r="I48" s="10"/>
      <c r="J48" s="13">
        <v>824</v>
      </c>
      <c r="K48" s="10"/>
      <c r="L48" s="10" t="s">
        <v>396</v>
      </c>
      <c r="M48" s="10" t="str">
        <f>HYPERLINK("https://ceds.ed.gov/cedselementdetails.aspx?termid=3823")</f>
        <v>https://ceds.ed.gov/cedselementdetails.aspx?termid=3823</v>
      </c>
    </row>
    <row r="49" spans="1:13" ht="60">
      <c r="A49" s="10" t="s">
        <v>1264</v>
      </c>
      <c r="B49" s="10" t="s">
        <v>1265</v>
      </c>
      <c r="C49" s="10" t="s">
        <v>0</v>
      </c>
      <c r="D49" s="10" t="s">
        <v>1266</v>
      </c>
      <c r="E49" s="10" t="s">
        <v>1267</v>
      </c>
      <c r="F49" s="10" t="s">
        <v>3</v>
      </c>
      <c r="G49" s="10" t="s">
        <v>1112</v>
      </c>
      <c r="H49" s="10"/>
      <c r="I49" s="10"/>
      <c r="J49" s="13">
        <v>1225</v>
      </c>
      <c r="K49" s="10"/>
      <c r="L49" s="10" t="s">
        <v>1268</v>
      </c>
      <c r="M49" s="10" t="str">
        <f>HYPERLINK("https://ceds.ed.gov/cedselementdetails.aspx?termid=4189")</f>
        <v>https://ceds.ed.gov/cedselementdetails.aspx?termid=4189</v>
      </c>
    </row>
    <row r="50" spans="1:13" ht="60">
      <c r="A50" s="10" t="s">
        <v>397</v>
      </c>
      <c r="B50" s="10" t="s">
        <v>398</v>
      </c>
      <c r="C50" s="10" t="s">
        <v>0</v>
      </c>
      <c r="D50" s="10" t="s">
        <v>1269</v>
      </c>
      <c r="E50" s="10" t="s">
        <v>956</v>
      </c>
      <c r="F50" s="10" t="s">
        <v>3</v>
      </c>
      <c r="G50" s="10" t="s">
        <v>399</v>
      </c>
      <c r="H50" s="10"/>
      <c r="I50" s="10"/>
      <c r="J50" s="13">
        <v>825</v>
      </c>
      <c r="K50" s="10"/>
      <c r="L50" s="10" t="s">
        <v>400</v>
      </c>
      <c r="M50" s="10" t="str">
        <f>HYPERLINK("https://ceds.ed.gov/cedselementdetails.aspx?termid=3824")</f>
        <v>https://ceds.ed.gov/cedselementdetails.aspx?termid=3824</v>
      </c>
    </row>
    <row r="51" spans="1:13" ht="60">
      <c r="A51" s="10" t="s">
        <v>1270</v>
      </c>
      <c r="B51" s="10" t="s">
        <v>1271</v>
      </c>
      <c r="C51" s="10" t="s">
        <v>921</v>
      </c>
      <c r="D51" s="10" t="s">
        <v>1272</v>
      </c>
      <c r="E51" s="10" t="s">
        <v>6</v>
      </c>
      <c r="F51" s="10" t="s">
        <v>3</v>
      </c>
      <c r="G51" s="10"/>
      <c r="H51" s="10"/>
      <c r="I51" s="10"/>
      <c r="J51" s="13">
        <v>848</v>
      </c>
      <c r="K51" s="10"/>
      <c r="L51" s="10" t="s">
        <v>1273</v>
      </c>
      <c r="M51" s="10" t="str">
        <f>HYPERLINK("https://ceds.ed.gov/cedselementdetails.aspx?termid=3848")</f>
        <v>https://ceds.ed.gov/cedselementdetails.aspx?termid=3848</v>
      </c>
    </row>
    <row r="52" spans="1:13" ht="45">
      <c r="A52" s="10" t="s">
        <v>401</v>
      </c>
      <c r="B52" s="10" t="s">
        <v>402</v>
      </c>
      <c r="C52" s="10" t="s">
        <v>921</v>
      </c>
      <c r="D52" s="10" t="s">
        <v>1220</v>
      </c>
      <c r="E52" s="10" t="s">
        <v>6</v>
      </c>
      <c r="F52" s="10" t="s">
        <v>3</v>
      </c>
      <c r="G52" s="10"/>
      <c r="H52" s="10"/>
      <c r="I52" s="10"/>
      <c r="J52" s="13">
        <v>838</v>
      </c>
      <c r="K52" s="10"/>
      <c r="L52" s="10" t="s">
        <v>403</v>
      </c>
      <c r="M52" s="10" t="str">
        <f>HYPERLINK("https://ceds.ed.gov/cedselementdetails.aspx?termid=3838")</f>
        <v>https://ceds.ed.gov/cedselementdetails.aspx?termid=3838</v>
      </c>
    </row>
    <row r="53" spans="1:13" ht="45">
      <c r="A53" s="10" t="s">
        <v>404</v>
      </c>
      <c r="B53" s="10" t="s">
        <v>405</v>
      </c>
      <c r="C53" s="10" t="s">
        <v>921</v>
      </c>
      <c r="D53" s="10" t="s">
        <v>1220</v>
      </c>
      <c r="E53" s="10" t="s">
        <v>6</v>
      </c>
      <c r="F53" s="10" t="s">
        <v>3</v>
      </c>
      <c r="G53" s="10"/>
      <c r="H53" s="10"/>
      <c r="I53" s="10"/>
      <c r="J53" s="13">
        <v>837</v>
      </c>
      <c r="K53" s="10"/>
      <c r="L53" s="10" t="s">
        <v>406</v>
      </c>
      <c r="M53" s="10" t="str">
        <f>HYPERLINK("https://ceds.ed.gov/cedselementdetails.aspx?termid=3837")</f>
        <v>https://ceds.ed.gov/cedselementdetails.aspx?termid=3837</v>
      </c>
    </row>
    <row r="54" spans="1:13" ht="90">
      <c r="A54" s="10" t="s">
        <v>407</v>
      </c>
      <c r="B54" s="10" t="s">
        <v>408</v>
      </c>
      <c r="C54" s="11" t="s">
        <v>1279</v>
      </c>
      <c r="D54" s="10" t="s">
        <v>1220</v>
      </c>
      <c r="E54" s="10" t="s">
        <v>6</v>
      </c>
      <c r="F54" s="10" t="s">
        <v>3</v>
      </c>
      <c r="G54" s="10"/>
      <c r="H54" s="10"/>
      <c r="I54" s="10"/>
      <c r="J54" s="13">
        <v>828</v>
      </c>
      <c r="K54" s="10"/>
      <c r="L54" s="10" t="s">
        <v>409</v>
      </c>
      <c r="M54" s="10" t="str">
        <f>HYPERLINK("https://ceds.ed.gov/cedselementdetails.aspx?termid=3828")</f>
        <v>https://ceds.ed.gov/cedselementdetails.aspx?termid=3828</v>
      </c>
    </row>
    <row r="55" spans="1:13" ht="30">
      <c r="A55" s="10" t="s">
        <v>410</v>
      </c>
      <c r="B55" s="10" t="s">
        <v>411</v>
      </c>
      <c r="C55" s="10" t="s">
        <v>0</v>
      </c>
      <c r="D55" s="10" t="s">
        <v>1238</v>
      </c>
      <c r="E55" s="10" t="s">
        <v>956</v>
      </c>
      <c r="F55" s="10" t="s">
        <v>3</v>
      </c>
      <c r="G55" s="10" t="s">
        <v>309</v>
      </c>
      <c r="H55" s="10"/>
      <c r="I55" s="10"/>
      <c r="J55" s="13">
        <v>864</v>
      </c>
      <c r="K55" s="10"/>
      <c r="L55" s="10" t="s">
        <v>412</v>
      </c>
      <c r="M55" s="10" t="str">
        <f>HYPERLINK("https://ceds.ed.gov/cedselementdetails.aspx?termid=3864")</f>
        <v>https://ceds.ed.gov/cedselementdetails.aspx?termid=3864</v>
      </c>
    </row>
    <row r="56" spans="1:13" ht="75">
      <c r="A56" s="10" t="s">
        <v>413</v>
      </c>
      <c r="B56" s="10" t="s">
        <v>414</v>
      </c>
      <c r="C56" s="10" t="s">
        <v>0</v>
      </c>
      <c r="D56" s="10" t="s">
        <v>1089</v>
      </c>
      <c r="E56" s="10" t="s">
        <v>45</v>
      </c>
      <c r="F56" s="10" t="s">
        <v>3</v>
      </c>
      <c r="G56" s="10" t="s">
        <v>55</v>
      </c>
      <c r="H56" s="10"/>
      <c r="I56" s="10"/>
      <c r="J56" s="13">
        <v>792</v>
      </c>
      <c r="K56" s="10"/>
      <c r="L56" s="10" t="s">
        <v>415</v>
      </c>
      <c r="M56" s="10" t="str">
        <f>HYPERLINK("https://ceds.ed.gov/cedselementdetails.aspx?termid=3791")</f>
        <v>https://ceds.ed.gov/cedselementdetails.aspx?termid=3791</v>
      </c>
    </row>
    <row r="57" spans="1:13" ht="315">
      <c r="A57" s="10" t="s">
        <v>416</v>
      </c>
      <c r="B57" s="10" t="s">
        <v>417</v>
      </c>
      <c r="C57" s="11" t="s">
        <v>1009</v>
      </c>
      <c r="D57" s="10" t="s">
        <v>1284</v>
      </c>
      <c r="E57" s="10" t="s">
        <v>957</v>
      </c>
      <c r="F57" s="10" t="s">
        <v>3</v>
      </c>
      <c r="G57" s="10"/>
      <c r="H57" s="10"/>
      <c r="I57" s="10"/>
      <c r="J57" s="13">
        <v>862</v>
      </c>
      <c r="K57" s="10" t="s">
        <v>418</v>
      </c>
      <c r="L57" s="10" t="s">
        <v>419</v>
      </c>
      <c r="M57" s="10" t="str">
        <f>HYPERLINK("https://ceds.ed.gov/cedselementdetails.aspx?termid=3862")</f>
        <v>https://ceds.ed.gov/cedselementdetails.aspx?termid=3862</v>
      </c>
    </row>
    <row r="58" spans="1:13" ht="60">
      <c r="A58" s="10" t="s">
        <v>430</v>
      </c>
      <c r="B58" s="10" t="s">
        <v>431</v>
      </c>
      <c r="C58" s="10" t="s">
        <v>0</v>
      </c>
      <c r="D58" s="10" t="s">
        <v>1287</v>
      </c>
      <c r="E58" s="10" t="s">
        <v>45</v>
      </c>
      <c r="F58" s="10" t="s">
        <v>3</v>
      </c>
      <c r="G58" s="10" t="s">
        <v>10</v>
      </c>
      <c r="H58" s="10"/>
      <c r="I58" s="10"/>
      <c r="J58" s="13">
        <v>795</v>
      </c>
      <c r="K58" s="10"/>
      <c r="L58" s="10" t="s">
        <v>432</v>
      </c>
      <c r="M58" s="10" t="str">
        <f>HYPERLINK("https://ceds.ed.gov/cedselementdetails.aspx?termid=3794")</f>
        <v>https://ceds.ed.gov/cedselementdetails.aspx?termid=3794</v>
      </c>
    </row>
    <row r="59" spans="1:13" ht="60">
      <c r="A59" s="10" t="s">
        <v>445</v>
      </c>
      <c r="B59" s="10" t="s">
        <v>446</v>
      </c>
      <c r="C59" s="10" t="s">
        <v>1295</v>
      </c>
      <c r="D59" s="10" t="s">
        <v>1220</v>
      </c>
      <c r="E59" s="10" t="s">
        <v>957</v>
      </c>
      <c r="F59" s="10" t="s">
        <v>3</v>
      </c>
      <c r="G59" s="10"/>
      <c r="H59" s="10"/>
      <c r="I59" s="10"/>
      <c r="J59" s="13">
        <v>984</v>
      </c>
      <c r="K59" s="10"/>
      <c r="L59" s="10" t="s">
        <v>447</v>
      </c>
      <c r="M59" s="10" t="str">
        <f>HYPERLINK("https://ceds.ed.gov/cedselementdetails.aspx?termid=3985")</f>
        <v>https://ceds.ed.gov/cedselementdetails.aspx?termid=3985</v>
      </c>
    </row>
    <row r="60" spans="1:13" ht="75">
      <c r="A60" s="10" t="s">
        <v>448</v>
      </c>
      <c r="B60" s="10" t="s">
        <v>449</v>
      </c>
      <c r="C60" s="11" t="s">
        <v>1014</v>
      </c>
      <c r="D60" s="10" t="s">
        <v>1296</v>
      </c>
      <c r="E60" s="10" t="s">
        <v>6</v>
      </c>
      <c r="F60" s="10" t="s">
        <v>3</v>
      </c>
      <c r="G60" s="10"/>
      <c r="H60" s="10"/>
      <c r="I60" s="10"/>
      <c r="J60" s="13">
        <v>834</v>
      </c>
      <c r="K60" s="10"/>
      <c r="L60" s="10" t="s">
        <v>450</v>
      </c>
      <c r="M60" s="10" t="str">
        <f>HYPERLINK("https://ceds.ed.gov/cedselementdetails.aspx?termid=3834")</f>
        <v>https://ceds.ed.gov/cedselementdetails.aspx?termid=3834</v>
      </c>
    </row>
    <row r="61" spans="1:13" ht="60">
      <c r="A61" s="10" t="s">
        <v>451</v>
      </c>
      <c r="B61" s="10" t="s">
        <v>452</v>
      </c>
      <c r="C61" s="10" t="s">
        <v>0</v>
      </c>
      <c r="D61" s="10" t="s">
        <v>1297</v>
      </c>
      <c r="E61" s="10" t="s">
        <v>946</v>
      </c>
      <c r="F61" s="10" t="s">
        <v>3</v>
      </c>
      <c r="G61" s="10" t="s">
        <v>20</v>
      </c>
      <c r="H61" s="10"/>
      <c r="I61" s="10"/>
      <c r="J61" s="13">
        <v>787</v>
      </c>
      <c r="K61" s="10"/>
      <c r="L61" s="10" t="s">
        <v>453</v>
      </c>
      <c r="M61" s="10" t="str">
        <f>HYPERLINK("https://ceds.ed.gov/cedselementdetails.aspx?termid=3784")</f>
        <v>https://ceds.ed.gov/cedselementdetails.aspx?termid=3784</v>
      </c>
    </row>
    <row r="62" spans="1:13" ht="30">
      <c r="A62" s="10" t="s">
        <v>457</v>
      </c>
      <c r="B62" s="10" t="s">
        <v>458</v>
      </c>
      <c r="C62" s="10" t="s">
        <v>0</v>
      </c>
      <c r="D62" s="10" t="s">
        <v>1211</v>
      </c>
      <c r="E62" s="10" t="s">
        <v>45</v>
      </c>
      <c r="F62" s="10" t="s">
        <v>3</v>
      </c>
      <c r="G62" s="10" t="s">
        <v>10</v>
      </c>
      <c r="H62" s="10"/>
      <c r="I62" s="10"/>
      <c r="J62" s="13">
        <v>1060</v>
      </c>
      <c r="K62" s="10"/>
      <c r="L62" s="10" t="s">
        <v>459</v>
      </c>
      <c r="M62" s="10" t="str">
        <f>HYPERLINK("https://ceds.ed.gov/cedselementdetails.aspx?termid=4066")</f>
        <v>https://ceds.ed.gov/cedselementdetails.aspx?termid=4066</v>
      </c>
    </row>
    <row r="63" spans="1:13" ht="45">
      <c r="A63" s="10" t="s">
        <v>464</v>
      </c>
      <c r="B63" s="10" t="s">
        <v>465</v>
      </c>
      <c r="C63" s="10" t="s">
        <v>921</v>
      </c>
      <c r="D63" s="10" t="s">
        <v>1276</v>
      </c>
      <c r="E63" s="10"/>
      <c r="F63" s="10" t="s">
        <v>3</v>
      </c>
      <c r="G63" s="10"/>
      <c r="H63" s="10"/>
      <c r="I63" s="10"/>
      <c r="J63" s="13">
        <v>1082</v>
      </c>
      <c r="K63" s="10"/>
      <c r="L63" s="10" t="s">
        <v>466</v>
      </c>
      <c r="M63" s="10" t="str">
        <f>HYPERLINK("https://ceds.ed.gov/cedselementdetails.aspx?termid=3783")</f>
        <v>https://ceds.ed.gov/cedselementdetails.aspx?termid=3783</v>
      </c>
    </row>
    <row r="64" spans="1:13" ht="409.5">
      <c r="A64" s="10" t="s">
        <v>467</v>
      </c>
      <c r="B64" s="10" t="s">
        <v>468</v>
      </c>
      <c r="C64" s="11" t="s">
        <v>1300</v>
      </c>
      <c r="D64" s="10" t="s">
        <v>1238</v>
      </c>
      <c r="E64" s="10" t="s">
        <v>957</v>
      </c>
      <c r="F64" s="10" t="s">
        <v>3</v>
      </c>
      <c r="G64" s="10"/>
      <c r="H64" s="10"/>
      <c r="I64" s="10"/>
      <c r="J64" s="13">
        <v>866</v>
      </c>
      <c r="K64" s="10"/>
      <c r="L64" s="10" t="s">
        <v>469</v>
      </c>
      <c r="M64" s="10" t="str">
        <f>HYPERLINK("https://ceds.ed.gov/cedselementdetails.aspx?termid=3866")</f>
        <v>https://ceds.ed.gov/cedselementdetails.aspx?termid=3866</v>
      </c>
    </row>
    <row r="65" spans="1:13" ht="120">
      <c r="A65" s="10" t="s">
        <v>483</v>
      </c>
      <c r="B65" s="10" t="s">
        <v>484</v>
      </c>
      <c r="C65" s="11" t="s">
        <v>1306</v>
      </c>
      <c r="D65" s="10" t="s">
        <v>1089</v>
      </c>
      <c r="E65" s="10" t="s">
        <v>45</v>
      </c>
      <c r="F65" s="10" t="s">
        <v>3</v>
      </c>
      <c r="G65" s="10"/>
      <c r="H65" s="10"/>
      <c r="I65" s="10"/>
      <c r="J65" s="13">
        <v>818</v>
      </c>
      <c r="K65" s="10"/>
      <c r="L65" s="10" t="s">
        <v>485</v>
      </c>
      <c r="M65" s="10" t="str">
        <f>HYPERLINK("https://ceds.ed.gov/cedselementdetails.aspx?termid=3817")</f>
        <v>https://ceds.ed.gov/cedselementdetails.aspx?termid=3817</v>
      </c>
    </row>
    <row r="66" spans="1:13" ht="30">
      <c r="A66" s="10" t="s">
        <v>500</v>
      </c>
      <c r="B66" s="10" t="s">
        <v>501</v>
      </c>
      <c r="C66" s="10" t="s">
        <v>0</v>
      </c>
      <c r="D66" s="10" t="s">
        <v>1287</v>
      </c>
      <c r="E66" s="10" t="s">
        <v>45</v>
      </c>
      <c r="F66" s="10" t="s">
        <v>3</v>
      </c>
      <c r="G66" s="10" t="s">
        <v>55</v>
      </c>
      <c r="H66" s="10"/>
      <c r="I66" s="10"/>
      <c r="J66" s="13">
        <v>797</v>
      </c>
      <c r="K66" s="10"/>
      <c r="L66" s="10" t="s">
        <v>502</v>
      </c>
      <c r="M66" s="10" t="str">
        <f>HYPERLINK("https://ceds.ed.gov/cedselementdetails.aspx?termid=3796")</f>
        <v>https://ceds.ed.gov/cedselementdetails.aspx?termid=3796</v>
      </c>
    </row>
    <row r="67" spans="1:13" ht="30">
      <c r="A67" s="10" t="s">
        <v>506</v>
      </c>
      <c r="B67" s="10" t="s">
        <v>507</v>
      </c>
      <c r="C67" s="10" t="s">
        <v>0</v>
      </c>
      <c r="D67" s="10" t="s">
        <v>1287</v>
      </c>
      <c r="E67" s="10" t="s">
        <v>45</v>
      </c>
      <c r="F67" s="10" t="s">
        <v>3</v>
      </c>
      <c r="G67" s="10" t="s">
        <v>55</v>
      </c>
      <c r="H67" s="10"/>
      <c r="I67" s="10"/>
      <c r="J67" s="13">
        <v>796</v>
      </c>
      <c r="K67" s="10"/>
      <c r="L67" s="10" t="s">
        <v>508</v>
      </c>
      <c r="M67" s="10" t="str">
        <f>HYPERLINK("https://ceds.ed.gov/cedselementdetails.aspx?termid=3795")</f>
        <v>https://ceds.ed.gov/cedselementdetails.aspx?termid=3795</v>
      </c>
    </row>
    <row r="68" spans="1:13" ht="105">
      <c r="A68" s="10" t="s">
        <v>1311</v>
      </c>
      <c r="B68" s="10" t="s">
        <v>1312</v>
      </c>
      <c r="C68" s="10" t="s">
        <v>943</v>
      </c>
      <c r="D68" s="10" t="s">
        <v>1313</v>
      </c>
      <c r="E68" s="10"/>
      <c r="F68" s="10" t="s">
        <v>3</v>
      </c>
      <c r="G68" s="10"/>
      <c r="H68" s="10"/>
      <c r="I68" s="10"/>
      <c r="J68" s="13">
        <v>1190</v>
      </c>
      <c r="K68" s="10"/>
      <c r="L68" s="10" t="s">
        <v>1314</v>
      </c>
      <c r="M68" s="10" t="str">
        <f>HYPERLINK("https://ceds.ed.gov/cedselementdetails.aspx?termid=4141")</f>
        <v>https://ceds.ed.gov/cedselementdetails.aspx?termid=4141</v>
      </c>
    </row>
    <row r="69" spans="1:13" ht="60">
      <c r="A69" s="10" t="s">
        <v>1316</v>
      </c>
      <c r="B69" s="10" t="s">
        <v>1317</v>
      </c>
      <c r="C69" s="10" t="s">
        <v>921</v>
      </c>
      <c r="D69" s="10" t="s">
        <v>1272</v>
      </c>
      <c r="E69" s="10" t="s">
        <v>6</v>
      </c>
      <c r="F69" s="10" t="s">
        <v>3</v>
      </c>
      <c r="G69" s="10"/>
      <c r="H69" s="10"/>
      <c r="I69" s="10"/>
      <c r="J69" s="13">
        <v>849</v>
      </c>
      <c r="K69" s="10"/>
      <c r="L69" s="10" t="s">
        <v>1318</v>
      </c>
      <c r="M69" s="10" t="str">
        <f>HYPERLINK("https://ceds.ed.gov/cedselementdetails.aspx?termid=3849")</f>
        <v>https://ceds.ed.gov/cedselementdetails.aspx?termid=3849</v>
      </c>
    </row>
    <row r="70" spans="1:13" ht="345">
      <c r="A70" s="10" t="s">
        <v>1319</v>
      </c>
      <c r="B70" s="10" t="s">
        <v>1320</v>
      </c>
      <c r="C70" s="11" t="s">
        <v>1034</v>
      </c>
      <c r="D70" s="10" t="s">
        <v>1321</v>
      </c>
      <c r="E70" s="10"/>
      <c r="F70" s="10" t="s">
        <v>3</v>
      </c>
      <c r="G70" s="10"/>
      <c r="H70" s="10"/>
      <c r="I70" s="10"/>
      <c r="J70" s="13">
        <v>1248</v>
      </c>
      <c r="K70" s="10"/>
      <c r="L70" s="10" t="s">
        <v>1322</v>
      </c>
      <c r="M70" s="10" t="str">
        <f>HYPERLINK("https://ceds.ed.gov/cedselementdetails.aspx?termid=4214")</f>
        <v>https://ceds.ed.gov/cedselementdetails.aspx?termid=4214</v>
      </c>
    </row>
    <row r="71" spans="1:13" ht="45">
      <c r="A71" s="10" t="s">
        <v>1323</v>
      </c>
      <c r="B71" s="10" t="s">
        <v>1324</v>
      </c>
      <c r="C71" s="10" t="s">
        <v>0</v>
      </c>
      <c r="D71" s="10" t="s">
        <v>1325</v>
      </c>
      <c r="E71" s="10"/>
      <c r="F71" s="10" t="s">
        <v>3</v>
      </c>
      <c r="G71" s="10" t="s">
        <v>10</v>
      </c>
      <c r="H71" s="10"/>
      <c r="I71" s="10"/>
      <c r="J71" s="13">
        <v>1232</v>
      </c>
      <c r="K71" s="10"/>
      <c r="L71" s="10" t="s">
        <v>1326</v>
      </c>
      <c r="M71" s="10" t="str">
        <f>HYPERLINK("https://ceds.ed.gov/cedselementdetails.aspx?termid=4197")</f>
        <v>https://ceds.ed.gov/cedselementdetails.aspx?termid=4197</v>
      </c>
    </row>
    <row r="72" spans="1:13" ht="120">
      <c r="A72" s="10" t="s">
        <v>1327</v>
      </c>
      <c r="B72" s="10" t="s">
        <v>1328</v>
      </c>
      <c r="C72" s="11" t="s">
        <v>1329</v>
      </c>
      <c r="D72" s="10" t="s">
        <v>1325</v>
      </c>
      <c r="E72" s="10"/>
      <c r="F72" s="10" t="s">
        <v>3</v>
      </c>
      <c r="G72" s="10"/>
      <c r="H72" s="10"/>
      <c r="I72" s="10"/>
      <c r="J72" s="13">
        <v>1231</v>
      </c>
      <c r="K72" s="10"/>
      <c r="L72" s="10" t="s">
        <v>1330</v>
      </c>
      <c r="M72" s="10" t="str">
        <f>HYPERLINK("https://ceds.ed.gov/cedselementdetails.aspx?termid=4196")</f>
        <v>https://ceds.ed.gov/cedselementdetails.aspx?termid=4196</v>
      </c>
    </row>
    <row r="73" spans="1:13" ht="60">
      <c r="A73" s="10" t="s">
        <v>1331</v>
      </c>
      <c r="B73" s="10" t="s">
        <v>1332</v>
      </c>
      <c r="C73" s="10" t="s">
        <v>0</v>
      </c>
      <c r="D73" s="10" t="s">
        <v>1325</v>
      </c>
      <c r="E73" s="10"/>
      <c r="F73" s="10" t="s">
        <v>3</v>
      </c>
      <c r="G73" s="10" t="s">
        <v>1112</v>
      </c>
      <c r="H73" s="10"/>
      <c r="I73" s="10"/>
      <c r="J73" s="13">
        <v>1234</v>
      </c>
      <c r="K73" s="10"/>
      <c r="L73" s="10" t="s">
        <v>1333</v>
      </c>
      <c r="M73" s="10" t="str">
        <f>HYPERLINK("https://ceds.ed.gov/cedselementdetails.aspx?termid=4199")</f>
        <v>https://ceds.ed.gov/cedselementdetails.aspx?termid=4199</v>
      </c>
    </row>
    <row r="74" spans="1:13" ht="60">
      <c r="A74" s="10" t="s">
        <v>1334</v>
      </c>
      <c r="B74" s="10" t="s">
        <v>1335</v>
      </c>
      <c r="C74" s="10" t="s">
        <v>0</v>
      </c>
      <c r="D74" s="10" t="s">
        <v>1325</v>
      </c>
      <c r="E74" s="10"/>
      <c r="F74" s="10" t="s">
        <v>3</v>
      </c>
      <c r="G74" s="10" t="s">
        <v>1112</v>
      </c>
      <c r="H74" s="10"/>
      <c r="I74" s="10"/>
      <c r="J74" s="13">
        <v>1233</v>
      </c>
      <c r="K74" s="10"/>
      <c r="L74" s="10" t="s">
        <v>1336</v>
      </c>
      <c r="M74" s="10" t="str">
        <f>HYPERLINK("https://ceds.ed.gov/cedselementdetails.aspx?termid=4198")</f>
        <v>https://ceds.ed.gov/cedselementdetails.aspx?termid=4198</v>
      </c>
    </row>
    <row r="75" spans="1:13" ht="45">
      <c r="A75" s="10" t="s">
        <v>1337</v>
      </c>
      <c r="B75" s="10" t="s">
        <v>1338</v>
      </c>
      <c r="C75" s="10" t="s">
        <v>0</v>
      </c>
      <c r="D75" s="10" t="s">
        <v>1325</v>
      </c>
      <c r="E75" s="10"/>
      <c r="F75" s="10" t="s">
        <v>3</v>
      </c>
      <c r="G75" s="10" t="s">
        <v>10</v>
      </c>
      <c r="H75" s="10"/>
      <c r="I75" s="10"/>
      <c r="J75" s="13">
        <v>1236</v>
      </c>
      <c r="K75" s="10"/>
      <c r="L75" s="10" t="s">
        <v>1339</v>
      </c>
      <c r="M75" s="10" t="str">
        <f>HYPERLINK("https://ceds.ed.gov/cedselementdetails.aspx?termid=4201")</f>
        <v>https://ceds.ed.gov/cedselementdetails.aspx?termid=4201</v>
      </c>
    </row>
    <row r="76" spans="1:13" ht="255">
      <c r="A76" s="10" t="s">
        <v>1340</v>
      </c>
      <c r="B76" s="10" t="s">
        <v>1341</v>
      </c>
      <c r="C76" s="11" t="s">
        <v>1342</v>
      </c>
      <c r="D76" s="10" t="s">
        <v>1325</v>
      </c>
      <c r="E76" s="10"/>
      <c r="F76" s="10" t="s">
        <v>3</v>
      </c>
      <c r="G76" s="10"/>
      <c r="H76" s="10"/>
      <c r="I76" s="10"/>
      <c r="J76" s="13">
        <v>1237</v>
      </c>
      <c r="K76" s="10"/>
      <c r="L76" s="10" t="s">
        <v>1343</v>
      </c>
      <c r="M76" s="10" t="str">
        <f>HYPERLINK("https://ceds.ed.gov/cedselementdetails.aspx?termid=4202")</f>
        <v>https://ceds.ed.gov/cedselementdetails.aspx?termid=4202</v>
      </c>
    </row>
    <row r="77" spans="1:13" ht="45">
      <c r="A77" s="10" t="s">
        <v>1344</v>
      </c>
      <c r="B77" s="10" t="s">
        <v>1345</v>
      </c>
      <c r="C77" s="10" t="s">
        <v>0</v>
      </c>
      <c r="D77" s="10" t="s">
        <v>1325</v>
      </c>
      <c r="E77" s="10"/>
      <c r="F77" s="10" t="s">
        <v>3</v>
      </c>
      <c r="G77" s="10" t="s">
        <v>79</v>
      </c>
      <c r="H77" s="10"/>
      <c r="I77" s="10"/>
      <c r="J77" s="13">
        <v>1238</v>
      </c>
      <c r="K77" s="10"/>
      <c r="L77" s="10" t="s">
        <v>1346</v>
      </c>
      <c r="M77" s="10" t="str">
        <f>HYPERLINK("https://ceds.ed.gov/cedselementdetails.aspx?termid=4203")</f>
        <v>https://ceds.ed.gov/cedselementdetails.aspx?termid=4203</v>
      </c>
    </row>
    <row r="78" spans="1:13" ht="45">
      <c r="A78" s="10" t="s">
        <v>1347</v>
      </c>
      <c r="B78" s="10" t="s">
        <v>1348</v>
      </c>
      <c r="C78" s="10" t="s">
        <v>0</v>
      </c>
      <c r="D78" s="10" t="s">
        <v>1325</v>
      </c>
      <c r="E78" s="10"/>
      <c r="F78" s="10" t="s">
        <v>3</v>
      </c>
      <c r="G78" s="10" t="s">
        <v>10</v>
      </c>
      <c r="H78" s="10"/>
      <c r="I78" s="10"/>
      <c r="J78" s="13">
        <v>1241</v>
      </c>
      <c r="K78" s="10"/>
      <c r="L78" s="10" t="s">
        <v>1349</v>
      </c>
      <c r="M78" s="10" t="str">
        <f>HYPERLINK("https://ceds.ed.gov/cedselementdetails.aspx?termid=4207")</f>
        <v>https://ceds.ed.gov/cedselementdetails.aspx?termid=4207</v>
      </c>
    </row>
    <row r="79" spans="1:13" ht="45">
      <c r="A79" s="10" t="s">
        <v>1350</v>
      </c>
      <c r="B79" s="10" t="s">
        <v>1351</v>
      </c>
      <c r="C79" s="10" t="s">
        <v>0</v>
      </c>
      <c r="D79" s="10" t="s">
        <v>1325</v>
      </c>
      <c r="E79" s="10"/>
      <c r="F79" s="10" t="s">
        <v>3</v>
      </c>
      <c r="G79" s="10" t="s">
        <v>10</v>
      </c>
      <c r="H79" s="10"/>
      <c r="I79" s="10"/>
      <c r="J79" s="13">
        <v>1240</v>
      </c>
      <c r="K79" s="10"/>
      <c r="L79" s="10" t="s">
        <v>1352</v>
      </c>
      <c r="M79" s="10" t="str">
        <f>HYPERLINK("https://ceds.ed.gov/cedselementdetails.aspx?termid=4205")</f>
        <v>https://ceds.ed.gov/cedselementdetails.aspx?termid=4205</v>
      </c>
    </row>
    <row r="80" spans="1:13" ht="45">
      <c r="A80" s="10" t="s">
        <v>1353</v>
      </c>
      <c r="B80" s="10" t="s">
        <v>1354</v>
      </c>
      <c r="C80" s="10" t="s">
        <v>0</v>
      </c>
      <c r="D80" s="10" t="s">
        <v>1325</v>
      </c>
      <c r="E80" s="10"/>
      <c r="F80" s="10" t="s">
        <v>3</v>
      </c>
      <c r="G80" s="10" t="s">
        <v>79</v>
      </c>
      <c r="H80" s="10"/>
      <c r="I80" s="10"/>
      <c r="J80" s="13">
        <v>1239</v>
      </c>
      <c r="K80" s="10"/>
      <c r="L80" s="10" t="s">
        <v>1355</v>
      </c>
      <c r="M80" s="10" t="str">
        <f>HYPERLINK("https://ceds.ed.gov/cedselementdetails.aspx?termid=4204")</f>
        <v>https://ceds.ed.gov/cedselementdetails.aspx?termid=4204</v>
      </c>
    </row>
    <row r="81" spans="1:13" ht="75">
      <c r="A81" s="10" t="s">
        <v>1356</v>
      </c>
      <c r="B81" s="10" t="s">
        <v>1357</v>
      </c>
      <c r="C81" s="11" t="s">
        <v>1358</v>
      </c>
      <c r="D81" s="10" t="s">
        <v>1325</v>
      </c>
      <c r="E81" s="10"/>
      <c r="F81" s="10" t="s">
        <v>3</v>
      </c>
      <c r="G81" s="10"/>
      <c r="H81" s="10"/>
      <c r="I81" s="10"/>
      <c r="J81" s="13">
        <v>1235</v>
      </c>
      <c r="K81" s="10"/>
      <c r="L81" s="10" t="s">
        <v>1359</v>
      </c>
      <c r="M81" s="10" t="str">
        <f>HYPERLINK("https://ceds.ed.gov/cedselementdetails.aspx?termid=4200")</f>
        <v>https://ceds.ed.gov/cedselementdetails.aspx?termid=4200</v>
      </c>
    </row>
    <row r="82" spans="1:13" ht="60">
      <c r="A82" s="10" t="s">
        <v>1362</v>
      </c>
      <c r="B82" s="10" t="s">
        <v>1363</v>
      </c>
      <c r="C82" s="10" t="s">
        <v>921</v>
      </c>
      <c r="D82" s="10" t="s">
        <v>1364</v>
      </c>
      <c r="E82" s="10"/>
      <c r="F82" s="10" t="s">
        <v>3</v>
      </c>
      <c r="G82" s="10"/>
      <c r="H82" s="10"/>
      <c r="I82" s="10"/>
      <c r="J82" s="13">
        <v>1226</v>
      </c>
      <c r="K82" s="10"/>
      <c r="L82" s="10" t="s">
        <v>1365</v>
      </c>
      <c r="M82" s="10" t="str">
        <f>HYPERLINK("https://ceds.ed.gov/cedselementdetails.aspx?termid=4190")</f>
        <v>https://ceds.ed.gov/cedselementdetails.aspx?termid=4190</v>
      </c>
    </row>
    <row r="83" spans="1:13" ht="75">
      <c r="A83" s="10" t="s">
        <v>1367</v>
      </c>
      <c r="B83" s="10" t="s">
        <v>1368</v>
      </c>
      <c r="C83" s="10" t="s">
        <v>0</v>
      </c>
      <c r="D83" s="10" t="s">
        <v>1369</v>
      </c>
      <c r="E83" s="10"/>
      <c r="F83" s="10" t="s">
        <v>3</v>
      </c>
      <c r="G83" s="10" t="s">
        <v>10</v>
      </c>
      <c r="H83" s="10"/>
      <c r="I83" s="10"/>
      <c r="J83" s="13">
        <v>1166</v>
      </c>
      <c r="K83" s="10"/>
      <c r="L83" s="10" t="s">
        <v>1370</v>
      </c>
      <c r="M83" s="10" t="str">
        <f>HYPERLINK("https://ceds.ed.gov/cedselementdetails.aspx?termid=4170")</f>
        <v>https://ceds.ed.gov/cedselementdetails.aspx?termid=4170</v>
      </c>
    </row>
    <row r="84" spans="1:13" ht="75">
      <c r="A84" s="10" t="s">
        <v>1371</v>
      </c>
      <c r="B84" s="10" t="s">
        <v>1372</v>
      </c>
      <c r="C84" s="10" t="s">
        <v>0</v>
      </c>
      <c r="D84" s="10" t="s">
        <v>1369</v>
      </c>
      <c r="E84" s="10"/>
      <c r="F84" s="10" t="s">
        <v>3</v>
      </c>
      <c r="G84" s="10" t="s">
        <v>10</v>
      </c>
      <c r="H84" s="10"/>
      <c r="I84" s="10"/>
      <c r="J84" s="13">
        <v>1165</v>
      </c>
      <c r="K84" s="10"/>
      <c r="L84" s="10" t="s">
        <v>1373</v>
      </c>
      <c r="M84" s="10" t="str">
        <f>HYPERLINK("https://ceds.ed.gov/cedselementdetails.aspx?termid=4169")</f>
        <v>https://ceds.ed.gov/cedselementdetails.aspx?termid=4169</v>
      </c>
    </row>
    <row r="85" spans="1:13" ht="105">
      <c r="A85" s="10" t="s">
        <v>1374</v>
      </c>
      <c r="B85" s="10" t="s">
        <v>1375</v>
      </c>
      <c r="C85" s="10" t="s">
        <v>0</v>
      </c>
      <c r="D85" s="10" t="s">
        <v>1376</v>
      </c>
      <c r="E85" s="10"/>
      <c r="F85" s="10" t="s">
        <v>3</v>
      </c>
      <c r="G85" s="10" t="s">
        <v>15</v>
      </c>
      <c r="H85" s="10"/>
      <c r="I85" s="10"/>
      <c r="J85" s="13">
        <v>1146</v>
      </c>
      <c r="K85" s="10"/>
      <c r="L85" s="10" t="s">
        <v>1377</v>
      </c>
      <c r="M85" s="10" t="str">
        <f>HYPERLINK("https://ceds.ed.gov/cedselementdetails.aspx?termid=4159")</f>
        <v>https://ceds.ed.gov/cedselementdetails.aspx?termid=4159</v>
      </c>
    </row>
    <row r="86" spans="1:13" ht="105">
      <c r="A86" s="10" t="s">
        <v>1378</v>
      </c>
      <c r="B86" s="10" t="s">
        <v>1379</v>
      </c>
      <c r="C86" s="10" t="s">
        <v>0</v>
      </c>
      <c r="D86" s="10" t="s">
        <v>1376</v>
      </c>
      <c r="E86" s="10"/>
      <c r="F86" s="10" t="s">
        <v>3</v>
      </c>
      <c r="G86" s="10" t="s">
        <v>16</v>
      </c>
      <c r="H86" s="10"/>
      <c r="I86" s="10"/>
      <c r="J86" s="13">
        <v>1144</v>
      </c>
      <c r="K86" s="10"/>
      <c r="L86" s="10" t="s">
        <v>1380</v>
      </c>
      <c r="M86" s="10" t="str">
        <f>HYPERLINK("https://ceds.ed.gov/cedselementdetails.aspx?termid=4157")</f>
        <v>https://ceds.ed.gov/cedselementdetails.aspx?termid=4157</v>
      </c>
    </row>
    <row r="87" spans="1:13" ht="105">
      <c r="A87" s="10" t="s">
        <v>1381</v>
      </c>
      <c r="B87" s="10" t="s">
        <v>1382</v>
      </c>
      <c r="C87" s="10" t="s">
        <v>0</v>
      </c>
      <c r="D87" s="10" t="s">
        <v>1376</v>
      </c>
      <c r="E87" s="10"/>
      <c r="F87" s="10" t="s">
        <v>3</v>
      </c>
      <c r="G87" s="10" t="s">
        <v>309</v>
      </c>
      <c r="H87" s="10"/>
      <c r="I87" s="10"/>
      <c r="J87" s="13">
        <v>1145</v>
      </c>
      <c r="K87" s="10"/>
      <c r="L87" s="10" t="s">
        <v>1383</v>
      </c>
      <c r="M87" s="10" t="str">
        <f>HYPERLINK("https://ceds.ed.gov/cedselementdetails.aspx?termid=4158")</f>
        <v>https://ceds.ed.gov/cedselementdetails.aspx?termid=4158</v>
      </c>
    </row>
    <row r="88" spans="1:13" ht="105">
      <c r="A88" s="10" t="s">
        <v>1384</v>
      </c>
      <c r="B88" s="10" t="s">
        <v>542</v>
      </c>
      <c r="C88" s="10" t="s">
        <v>0</v>
      </c>
      <c r="D88" s="10" t="s">
        <v>1376</v>
      </c>
      <c r="E88" s="10"/>
      <c r="F88" s="10" t="s">
        <v>3</v>
      </c>
      <c r="G88" s="10" t="s">
        <v>16</v>
      </c>
      <c r="H88" s="10"/>
      <c r="I88" s="10"/>
      <c r="J88" s="13">
        <v>917</v>
      </c>
      <c r="K88" s="10"/>
      <c r="L88" s="10" t="s">
        <v>1385</v>
      </c>
      <c r="M88" s="10" t="str">
        <f>HYPERLINK("https://ceds.ed.gov/cedselementdetails.aspx?termid=3918")</f>
        <v>https://ceds.ed.gov/cedselementdetails.aspx?termid=3918</v>
      </c>
    </row>
    <row r="89" spans="1:13" ht="105">
      <c r="A89" s="10" t="s">
        <v>543</v>
      </c>
      <c r="B89" s="10" t="s">
        <v>544</v>
      </c>
      <c r="C89" s="10" t="s">
        <v>0</v>
      </c>
      <c r="D89" s="10" t="s">
        <v>1376</v>
      </c>
      <c r="E89" s="10"/>
      <c r="F89" s="10" t="s">
        <v>3</v>
      </c>
      <c r="G89" s="10" t="s">
        <v>10</v>
      </c>
      <c r="H89" s="10"/>
      <c r="I89" s="10"/>
      <c r="J89" s="13">
        <v>916</v>
      </c>
      <c r="K89" s="10"/>
      <c r="L89" s="10" t="s">
        <v>545</v>
      </c>
      <c r="M89" s="10" t="str">
        <f>HYPERLINK("https://ceds.ed.gov/cedselementdetails.aspx?termid=3916")</f>
        <v>https://ceds.ed.gov/cedselementdetails.aspx?termid=3916</v>
      </c>
    </row>
    <row r="90" spans="1:13" ht="105">
      <c r="A90" s="10" t="s">
        <v>1386</v>
      </c>
      <c r="B90" s="10" t="s">
        <v>1387</v>
      </c>
      <c r="C90" s="10" t="s">
        <v>0</v>
      </c>
      <c r="D90" s="10" t="s">
        <v>1376</v>
      </c>
      <c r="E90" s="10"/>
      <c r="F90" s="10" t="s">
        <v>3</v>
      </c>
      <c r="G90" s="10" t="s">
        <v>15</v>
      </c>
      <c r="H90" s="10"/>
      <c r="I90" s="10"/>
      <c r="J90" s="13">
        <v>1143</v>
      </c>
      <c r="K90" s="10"/>
      <c r="L90" s="10" t="s">
        <v>1388</v>
      </c>
      <c r="M90" s="10" t="str">
        <f>HYPERLINK("https://ceds.ed.gov/cedselementdetails.aspx?termid=4156")</f>
        <v>https://ceds.ed.gov/cedselementdetails.aspx?termid=4156</v>
      </c>
    </row>
    <row r="91" spans="1:13" ht="409.5">
      <c r="A91" s="10" t="s">
        <v>546</v>
      </c>
      <c r="B91" s="10" t="s">
        <v>547</v>
      </c>
      <c r="C91" s="11" t="s">
        <v>1021</v>
      </c>
      <c r="D91" s="10" t="s">
        <v>1376</v>
      </c>
      <c r="E91" s="10"/>
      <c r="F91" s="10" t="s">
        <v>3</v>
      </c>
      <c r="G91" s="10"/>
      <c r="H91" s="10"/>
      <c r="I91" s="10"/>
      <c r="J91" s="13">
        <v>1002</v>
      </c>
      <c r="K91" s="10"/>
      <c r="L91" s="10" t="s">
        <v>548</v>
      </c>
      <c r="M91" s="10" t="str">
        <f>HYPERLINK("https://ceds.ed.gov/cedselementdetails.aspx?termid=4005")</f>
        <v>https://ceds.ed.gov/cedselementdetails.aspx?termid=4005</v>
      </c>
    </row>
    <row r="92" spans="1:13" ht="150">
      <c r="A92" s="10" t="s">
        <v>549</v>
      </c>
      <c r="B92" s="10" t="s">
        <v>1389</v>
      </c>
      <c r="C92" s="10" t="s">
        <v>969</v>
      </c>
      <c r="D92" s="10" t="s">
        <v>1376</v>
      </c>
      <c r="E92" s="10"/>
      <c r="F92" s="10" t="s">
        <v>3</v>
      </c>
      <c r="G92" s="10"/>
      <c r="H92" s="10"/>
      <c r="I92" s="10"/>
      <c r="J92" s="13">
        <v>923</v>
      </c>
      <c r="K92" s="10"/>
      <c r="L92" s="10" t="s">
        <v>550</v>
      </c>
      <c r="M92" s="10" t="str">
        <f>HYPERLINK("https://ceds.ed.gov/cedselementdetails.aspx?termid=3924")</f>
        <v>https://ceds.ed.gov/cedselementdetails.aspx?termid=3924</v>
      </c>
    </row>
    <row r="93" spans="1:13" ht="105">
      <c r="A93" s="10" t="s">
        <v>551</v>
      </c>
      <c r="B93" s="10" t="s">
        <v>552</v>
      </c>
      <c r="C93" s="10" t="s">
        <v>970</v>
      </c>
      <c r="D93" s="10" t="s">
        <v>1376</v>
      </c>
      <c r="E93" s="10"/>
      <c r="F93" s="10" t="s">
        <v>3</v>
      </c>
      <c r="G93" s="10"/>
      <c r="H93" s="10"/>
      <c r="I93" s="10"/>
      <c r="J93" s="13">
        <v>927</v>
      </c>
      <c r="K93" s="10"/>
      <c r="L93" s="10" t="s">
        <v>553</v>
      </c>
      <c r="M93" s="10" t="str">
        <f>HYPERLINK("https://ceds.ed.gov/cedselementdetails.aspx?termid=3928")</f>
        <v>https://ceds.ed.gov/cedselementdetails.aspx?termid=3928</v>
      </c>
    </row>
    <row r="94" spans="1:13" ht="105">
      <c r="A94" s="10" t="s">
        <v>554</v>
      </c>
      <c r="B94" s="10" t="s">
        <v>555</v>
      </c>
      <c r="C94" s="10" t="s">
        <v>0</v>
      </c>
      <c r="D94" s="10" t="s">
        <v>1376</v>
      </c>
      <c r="E94" s="10"/>
      <c r="F94" s="10" t="s">
        <v>3</v>
      </c>
      <c r="G94" s="10" t="s">
        <v>15</v>
      </c>
      <c r="H94" s="10"/>
      <c r="I94" s="10" t="s">
        <v>556</v>
      </c>
      <c r="J94" s="13">
        <v>922</v>
      </c>
      <c r="K94" s="10"/>
      <c r="L94" s="10" t="s">
        <v>557</v>
      </c>
      <c r="M94" s="10" t="str">
        <f>HYPERLINK("https://ceds.ed.gov/cedselementdetails.aspx?termid=3923")</f>
        <v>https://ceds.ed.gov/cedselementdetails.aspx?termid=3923</v>
      </c>
    </row>
    <row r="95" spans="1:13" ht="105">
      <c r="A95" s="10" t="s">
        <v>558</v>
      </c>
      <c r="B95" s="10" t="s">
        <v>559</v>
      </c>
      <c r="C95" s="9" t="s">
        <v>150</v>
      </c>
      <c r="D95" s="10" t="s">
        <v>1376</v>
      </c>
      <c r="E95" s="10"/>
      <c r="F95" s="10" t="s">
        <v>3</v>
      </c>
      <c r="G95" s="10"/>
      <c r="H95" s="10"/>
      <c r="I95" s="10" t="s">
        <v>540</v>
      </c>
      <c r="J95" s="13">
        <v>919</v>
      </c>
      <c r="K95" s="10"/>
      <c r="L95" s="10" t="s">
        <v>560</v>
      </c>
      <c r="M95" s="10" t="str">
        <f>HYPERLINK("https://ceds.ed.gov/cedselementdetails.aspx?termid=3920")</f>
        <v>https://ceds.ed.gov/cedselementdetails.aspx?termid=3920</v>
      </c>
    </row>
    <row r="96" spans="1:13" ht="409.5">
      <c r="A96" s="10" t="s">
        <v>561</v>
      </c>
      <c r="B96" s="10" t="s">
        <v>562</v>
      </c>
      <c r="C96" s="11" t="s">
        <v>1022</v>
      </c>
      <c r="D96" s="10" t="s">
        <v>1376</v>
      </c>
      <c r="E96" s="10"/>
      <c r="F96" s="10" t="s">
        <v>3</v>
      </c>
      <c r="G96" s="10"/>
      <c r="H96" s="10"/>
      <c r="I96" s="10"/>
      <c r="J96" s="13">
        <v>920</v>
      </c>
      <c r="K96" s="10"/>
      <c r="L96" s="10" t="s">
        <v>563</v>
      </c>
      <c r="M96" s="10" t="str">
        <f>HYPERLINK("https://ceds.ed.gov/cedselementdetails.aspx?termid=3921")</f>
        <v>https://ceds.ed.gov/cedselementdetails.aspx?termid=3921</v>
      </c>
    </row>
    <row r="97" spans="1:13" ht="105">
      <c r="A97" s="10" t="s">
        <v>564</v>
      </c>
      <c r="B97" s="10" t="s">
        <v>565</v>
      </c>
      <c r="C97" s="10" t="s">
        <v>0</v>
      </c>
      <c r="D97" s="10" t="s">
        <v>1376</v>
      </c>
      <c r="E97" s="10"/>
      <c r="F97" s="10" t="s">
        <v>3</v>
      </c>
      <c r="G97" s="10" t="s">
        <v>541</v>
      </c>
      <c r="H97" s="10"/>
      <c r="I97" s="10"/>
      <c r="J97" s="13">
        <v>924</v>
      </c>
      <c r="K97" s="10"/>
      <c r="L97" s="10" t="s">
        <v>566</v>
      </c>
      <c r="M97" s="10" t="str">
        <f>HYPERLINK("https://ceds.ed.gov/cedselementdetails.aspx?termid=3925")</f>
        <v>https://ceds.ed.gov/cedselementdetails.aspx?termid=3925</v>
      </c>
    </row>
    <row r="98" spans="1:13" ht="105">
      <c r="A98" s="10" t="s">
        <v>1390</v>
      </c>
      <c r="B98" s="10" t="s">
        <v>1391</v>
      </c>
      <c r="C98" s="10" t="s">
        <v>0</v>
      </c>
      <c r="D98" s="10" t="s">
        <v>1376</v>
      </c>
      <c r="E98" s="10"/>
      <c r="F98" s="10" t="s">
        <v>3</v>
      </c>
      <c r="G98" s="10" t="s">
        <v>156</v>
      </c>
      <c r="H98" s="10"/>
      <c r="I98" s="10"/>
      <c r="J98" s="13">
        <v>1148</v>
      </c>
      <c r="K98" s="10"/>
      <c r="L98" s="10" t="s">
        <v>1392</v>
      </c>
      <c r="M98" s="10" t="str">
        <f>HYPERLINK("https://ceds.ed.gov/cedselementdetails.aspx?termid=4161")</f>
        <v>https://ceds.ed.gov/cedselementdetails.aspx?termid=4161</v>
      </c>
    </row>
    <row r="99" spans="1:13" ht="105">
      <c r="A99" s="10" t="s">
        <v>568</v>
      </c>
      <c r="B99" s="10" t="s">
        <v>569</v>
      </c>
      <c r="C99" s="10" t="s">
        <v>0</v>
      </c>
      <c r="D99" s="10" t="s">
        <v>1376</v>
      </c>
      <c r="E99" s="10"/>
      <c r="F99" s="10" t="s">
        <v>3</v>
      </c>
      <c r="G99" s="10" t="s">
        <v>16</v>
      </c>
      <c r="H99" s="10"/>
      <c r="I99" s="10"/>
      <c r="J99" s="13">
        <v>918</v>
      </c>
      <c r="K99" s="10"/>
      <c r="L99" s="10" t="s">
        <v>570</v>
      </c>
      <c r="M99" s="10" t="str">
        <f>HYPERLINK("https://ceds.ed.gov/cedselementdetails.aspx?termid=3919")</f>
        <v>https://ceds.ed.gov/cedselementdetails.aspx?termid=3919</v>
      </c>
    </row>
    <row r="100" spans="1:13" ht="105">
      <c r="A100" s="10" t="s">
        <v>571</v>
      </c>
      <c r="B100" s="10" t="s">
        <v>572</v>
      </c>
      <c r="C100" s="10" t="s">
        <v>0</v>
      </c>
      <c r="D100" s="10" t="s">
        <v>1376</v>
      </c>
      <c r="E100" s="10"/>
      <c r="F100" s="10" t="s">
        <v>3</v>
      </c>
      <c r="G100" s="10" t="s">
        <v>20</v>
      </c>
      <c r="H100" s="10"/>
      <c r="I100" s="10" t="s">
        <v>573</v>
      </c>
      <c r="J100" s="13">
        <v>914</v>
      </c>
      <c r="K100" s="10"/>
      <c r="L100" s="10" t="s">
        <v>574</v>
      </c>
      <c r="M100" s="10" t="str">
        <f>HYPERLINK("https://ceds.ed.gov/cedselementdetails.aspx?termid=3914")</f>
        <v>https://ceds.ed.gov/cedselementdetails.aspx?termid=3914</v>
      </c>
    </row>
    <row r="101" spans="1:13" ht="105">
      <c r="A101" s="10" t="s">
        <v>575</v>
      </c>
      <c r="B101" s="10" t="s">
        <v>576</v>
      </c>
      <c r="C101" s="10" t="s">
        <v>0</v>
      </c>
      <c r="D101" s="10" t="s">
        <v>1376</v>
      </c>
      <c r="E101" s="10"/>
      <c r="F101" s="10" t="s">
        <v>3</v>
      </c>
      <c r="G101" s="10" t="s">
        <v>20</v>
      </c>
      <c r="H101" s="10"/>
      <c r="I101" s="10" t="s">
        <v>577</v>
      </c>
      <c r="J101" s="13">
        <v>915</v>
      </c>
      <c r="K101" s="10"/>
      <c r="L101" s="10" t="s">
        <v>578</v>
      </c>
      <c r="M101" s="10" t="str">
        <f>HYPERLINK("https://ceds.ed.gov/cedselementdetails.aspx?termid=3915")</f>
        <v>https://ceds.ed.gov/cedselementdetails.aspx?termid=3915</v>
      </c>
    </row>
    <row r="102" spans="1:13" ht="105">
      <c r="A102" s="10" t="s">
        <v>579</v>
      </c>
      <c r="B102" s="10" t="s">
        <v>580</v>
      </c>
      <c r="C102" s="10" t="s">
        <v>0</v>
      </c>
      <c r="D102" s="10" t="s">
        <v>1376</v>
      </c>
      <c r="E102" s="10"/>
      <c r="F102" s="10" t="s">
        <v>3</v>
      </c>
      <c r="G102" s="10" t="s">
        <v>20</v>
      </c>
      <c r="H102" s="10"/>
      <c r="I102" s="10"/>
      <c r="J102" s="13">
        <v>913</v>
      </c>
      <c r="K102" s="10"/>
      <c r="L102" s="10" t="s">
        <v>581</v>
      </c>
      <c r="M102" s="10" t="str">
        <f>HYPERLINK("https://ceds.ed.gov/cedselementdetails.aspx?termid=3913")</f>
        <v>https://ceds.ed.gov/cedselementdetails.aspx?termid=3913</v>
      </c>
    </row>
    <row r="103" spans="1:13" ht="105">
      <c r="A103" s="10" t="s">
        <v>582</v>
      </c>
      <c r="B103" s="10" t="s">
        <v>583</v>
      </c>
      <c r="C103" s="10" t="s">
        <v>0</v>
      </c>
      <c r="D103" s="10" t="s">
        <v>1376</v>
      </c>
      <c r="E103" s="10"/>
      <c r="F103" s="10" t="s">
        <v>3</v>
      </c>
      <c r="G103" s="10" t="s">
        <v>20</v>
      </c>
      <c r="H103" s="10"/>
      <c r="I103" s="10"/>
      <c r="J103" s="13">
        <v>930</v>
      </c>
      <c r="K103" s="10"/>
      <c r="L103" s="10" t="s">
        <v>584</v>
      </c>
      <c r="M103" s="10" t="str">
        <f>HYPERLINK("https://ceds.ed.gov/cedselementdetails.aspx?termid=3931")</f>
        <v>https://ceds.ed.gov/cedselementdetails.aspx?termid=3931</v>
      </c>
    </row>
    <row r="104" spans="1:13" ht="105">
      <c r="A104" s="10" t="s">
        <v>585</v>
      </c>
      <c r="B104" s="10" t="s">
        <v>586</v>
      </c>
      <c r="C104" s="10" t="s">
        <v>0</v>
      </c>
      <c r="D104" s="10" t="s">
        <v>1376</v>
      </c>
      <c r="E104" s="10"/>
      <c r="F104" s="10" t="s">
        <v>3</v>
      </c>
      <c r="G104" s="10" t="s">
        <v>20</v>
      </c>
      <c r="H104" s="10"/>
      <c r="I104" s="10"/>
      <c r="J104" s="13">
        <v>929</v>
      </c>
      <c r="K104" s="10"/>
      <c r="L104" s="10" t="s">
        <v>587</v>
      </c>
      <c r="M104" s="10" t="str">
        <f>HYPERLINK("https://ceds.ed.gov/cedselementdetails.aspx?termid=3930")</f>
        <v>https://ceds.ed.gov/cedselementdetails.aspx?termid=3930</v>
      </c>
    </row>
    <row r="105" spans="1:13" ht="105">
      <c r="A105" s="10" t="s">
        <v>1393</v>
      </c>
      <c r="B105" s="10" t="s">
        <v>567</v>
      </c>
      <c r="C105" s="10" t="s">
        <v>0</v>
      </c>
      <c r="D105" s="10" t="s">
        <v>1376</v>
      </c>
      <c r="E105" s="10"/>
      <c r="F105" s="10" t="s">
        <v>3</v>
      </c>
      <c r="G105" s="10" t="s">
        <v>20</v>
      </c>
      <c r="H105" s="10"/>
      <c r="I105" s="10"/>
      <c r="J105" s="13">
        <v>912</v>
      </c>
      <c r="K105" s="10"/>
      <c r="L105" s="10" t="s">
        <v>1394</v>
      </c>
      <c r="M105" s="10" t="str">
        <f>HYPERLINK("https://ceds.ed.gov/cedselementdetails.aspx?termid=3912")</f>
        <v>https://ceds.ed.gov/cedselementdetails.aspx?termid=3912</v>
      </c>
    </row>
    <row r="106" spans="1:13" ht="409.5">
      <c r="A106" s="10" t="s">
        <v>588</v>
      </c>
      <c r="B106" s="10" t="s">
        <v>589</v>
      </c>
      <c r="C106" s="11" t="s">
        <v>1395</v>
      </c>
      <c r="D106" s="10" t="s">
        <v>1376</v>
      </c>
      <c r="E106" s="10"/>
      <c r="F106" s="10" t="s">
        <v>3</v>
      </c>
      <c r="G106" s="10"/>
      <c r="H106" s="10"/>
      <c r="I106" s="10" t="s">
        <v>1396</v>
      </c>
      <c r="J106" s="13">
        <v>928</v>
      </c>
      <c r="K106" s="10"/>
      <c r="L106" s="10" t="s">
        <v>590</v>
      </c>
      <c r="M106" s="10" t="str">
        <f>HYPERLINK("https://ceds.ed.gov/cedselementdetails.aspx?termid=3929")</f>
        <v>https://ceds.ed.gov/cedselementdetails.aspx?termid=3929</v>
      </c>
    </row>
    <row r="107" spans="1:13" ht="105">
      <c r="A107" s="10" t="s">
        <v>591</v>
      </c>
      <c r="B107" s="10" t="s">
        <v>592</v>
      </c>
      <c r="C107" s="10" t="s">
        <v>0</v>
      </c>
      <c r="D107" s="10" t="s">
        <v>1376</v>
      </c>
      <c r="E107" s="10"/>
      <c r="F107" s="10" t="s">
        <v>3</v>
      </c>
      <c r="G107" s="10" t="s">
        <v>44</v>
      </c>
      <c r="H107" s="10"/>
      <c r="I107" s="10"/>
      <c r="J107" s="13">
        <v>926</v>
      </c>
      <c r="K107" s="10"/>
      <c r="L107" s="10" t="s">
        <v>593</v>
      </c>
      <c r="M107" s="10" t="str">
        <f>HYPERLINK("https://ceds.ed.gov/cedselementdetails.aspx?termid=3927")</f>
        <v>https://ceds.ed.gov/cedselementdetails.aspx?termid=3927</v>
      </c>
    </row>
    <row r="108" spans="1:13" ht="105">
      <c r="A108" s="10" t="s">
        <v>594</v>
      </c>
      <c r="B108" s="10" t="s">
        <v>595</v>
      </c>
      <c r="C108" s="10" t="s">
        <v>0</v>
      </c>
      <c r="D108" s="10" t="s">
        <v>1376</v>
      </c>
      <c r="E108" s="10"/>
      <c r="F108" s="10" t="s">
        <v>3</v>
      </c>
      <c r="G108" s="10" t="s">
        <v>44</v>
      </c>
      <c r="H108" s="10"/>
      <c r="I108" s="10"/>
      <c r="J108" s="13">
        <v>925</v>
      </c>
      <c r="K108" s="10"/>
      <c r="L108" s="10" t="s">
        <v>596</v>
      </c>
      <c r="M108" s="10" t="str">
        <f>HYPERLINK("https://ceds.ed.gov/cedselementdetails.aspx?termid=3926")</f>
        <v>https://ceds.ed.gov/cedselementdetails.aspx?termid=3926</v>
      </c>
    </row>
    <row r="109" spans="1:13" ht="105">
      <c r="A109" s="10" t="s">
        <v>597</v>
      </c>
      <c r="B109" s="10" t="s">
        <v>598</v>
      </c>
      <c r="C109" s="10" t="s">
        <v>0</v>
      </c>
      <c r="D109" s="10" t="s">
        <v>1376</v>
      </c>
      <c r="E109" s="10"/>
      <c r="F109" s="10" t="s">
        <v>3</v>
      </c>
      <c r="G109" s="10" t="s">
        <v>15</v>
      </c>
      <c r="H109" s="10"/>
      <c r="I109" s="10"/>
      <c r="J109" s="13">
        <v>911</v>
      </c>
      <c r="K109" s="10"/>
      <c r="L109" s="10" t="s">
        <v>599</v>
      </c>
      <c r="M109" s="10" t="str">
        <f>HYPERLINK("https://ceds.ed.gov/cedselementdetails.aspx?termid=3911")</f>
        <v>https://ceds.ed.gov/cedselementdetails.aspx?termid=3911</v>
      </c>
    </row>
    <row r="110" spans="1:13" ht="105">
      <c r="A110" s="10" t="s">
        <v>600</v>
      </c>
      <c r="B110" s="10" t="s">
        <v>601</v>
      </c>
      <c r="C110" s="10" t="s">
        <v>0</v>
      </c>
      <c r="D110" s="10" t="s">
        <v>1376</v>
      </c>
      <c r="E110" s="10"/>
      <c r="F110" s="10" t="s">
        <v>3</v>
      </c>
      <c r="G110" s="10" t="s">
        <v>15</v>
      </c>
      <c r="H110" s="10"/>
      <c r="I110" s="10" t="s">
        <v>602</v>
      </c>
      <c r="J110" s="13">
        <v>921</v>
      </c>
      <c r="K110" s="10"/>
      <c r="L110" s="10" t="s">
        <v>603</v>
      </c>
      <c r="M110" s="10" t="str">
        <f>HYPERLINK("https://ceds.ed.gov/cedselementdetails.aspx?termid=3922")</f>
        <v>https://ceds.ed.gov/cedselementdetails.aspx?termid=3922</v>
      </c>
    </row>
    <row r="111" spans="1:13" ht="105">
      <c r="A111" s="10" t="s">
        <v>1397</v>
      </c>
      <c r="B111" s="10" t="s">
        <v>1398</v>
      </c>
      <c r="C111" s="10" t="s">
        <v>0</v>
      </c>
      <c r="D111" s="10" t="s">
        <v>1376</v>
      </c>
      <c r="E111" s="10"/>
      <c r="F111" s="10" t="s">
        <v>3</v>
      </c>
      <c r="G111" s="10" t="s">
        <v>20</v>
      </c>
      <c r="H111" s="10"/>
      <c r="I111" s="10"/>
      <c r="J111" s="13">
        <v>1216</v>
      </c>
      <c r="K111" s="10"/>
      <c r="L111" s="10" t="s">
        <v>1399</v>
      </c>
      <c r="M111" s="10" t="str">
        <f>HYPERLINK("https://ceds.ed.gov/cedselementdetails.aspx?termid=4182")</f>
        <v>https://ceds.ed.gov/cedselementdetails.aspx?termid=4182</v>
      </c>
    </row>
    <row r="112" spans="1:13" ht="30">
      <c r="A112" s="10" t="s">
        <v>667</v>
      </c>
      <c r="B112" s="10" t="s">
        <v>668</v>
      </c>
      <c r="C112" s="10" t="s">
        <v>0</v>
      </c>
      <c r="D112" s="10" t="s">
        <v>1213</v>
      </c>
      <c r="E112" s="10" t="s">
        <v>45</v>
      </c>
      <c r="F112" s="10" t="s">
        <v>3</v>
      </c>
      <c r="G112" s="10" t="s">
        <v>16</v>
      </c>
      <c r="H112" s="10"/>
      <c r="I112" s="10"/>
      <c r="J112" s="13">
        <v>1058</v>
      </c>
      <c r="K112" s="10"/>
      <c r="L112" s="10" t="s">
        <v>669</v>
      </c>
      <c r="M112" s="10" t="str">
        <f>HYPERLINK("https://ceds.ed.gov/cedselementdetails.aspx?termid=4064")</f>
        <v>https://ceds.ed.gov/cedselementdetails.aspx?termid=4064</v>
      </c>
    </row>
    <row r="113" spans="1:13" ht="45">
      <c r="A113" s="10" t="s">
        <v>673</v>
      </c>
      <c r="B113" s="10" t="s">
        <v>674</v>
      </c>
      <c r="C113" s="10" t="s">
        <v>0</v>
      </c>
      <c r="D113" s="10" t="s">
        <v>1089</v>
      </c>
      <c r="E113" s="10" t="s">
        <v>45</v>
      </c>
      <c r="F113" s="10" t="s">
        <v>3</v>
      </c>
      <c r="G113" s="10" t="s">
        <v>55</v>
      </c>
      <c r="H113" s="10"/>
      <c r="I113" s="10"/>
      <c r="J113" s="13">
        <v>817</v>
      </c>
      <c r="K113" s="10"/>
      <c r="L113" s="10" t="s">
        <v>675</v>
      </c>
      <c r="M113" s="10" t="str">
        <f>HYPERLINK("https://ceds.ed.gov/cedselementdetails.aspx?termid=3816")</f>
        <v>https://ceds.ed.gov/cedselementdetails.aspx?termid=3816</v>
      </c>
    </row>
    <row r="114" spans="1:13" ht="45">
      <c r="A114" s="10" t="s">
        <v>676</v>
      </c>
      <c r="B114" s="10" t="s">
        <v>677</v>
      </c>
      <c r="C114" s="10" t="s">
        <v>0</v>
      </c>
      <c r="D114" s="10" t="s">
        <v>1284</v>
      </c>
      <c r="E114" s="10" t="s">
        <v>6</v>
      </c>
      <c r="F114" s="10" t="s">
        <v>3</v>
      </c>
      <c r="G114" s="10" t="s">
        <v>44</v>
      </c>
      <c r="H114" s="10"/>
      <c r="I114" s="10"/>
      <c r="J114" s="13">
        <v>844</v>
      </c>
      <c r="K114" s="10"/>
      <c r="L114" s="10" t="s">
        <v>678</v>
      </c>
      <c r="M114" s="10" t="str">
        <f>HYPERLINK("https://ceds.ed.gov/cedselementdetails.aspx?termid=3844")</f>
        <v>https://ceds.ed.gov/cedselementdetails.aspx?termid=3844</v>
      </c>
    </row>
    <row r="115" spans="1:13" ht="45">
      <c r="A115" s="10" t="s">
        <v>1413</v>
      </c>
      <c r="B115" s="10" t="s">
        <v>1414</v>
      </c>
      <c r="C115" s="10" t="s">
        <v>0</v>
      </c>
      <c r="D115" s="10" t="s">
        <v>1220</v>
      </c>
      <c r="E115" s="10" t="s">
        <v>6</v>
      </c>
      <c r="F115" s="10" t="s">
        <v>3</v>
      </c>
      <c r="G115" s="10" t="s">
        <v>44</v>
      </c>
      <c r="H115" s="10"/>
      <c r="I115" s="10"/>
      <c r="J115" s="13">
        <v>835</v>
      </c>
      <c r="K115" s="10"/>
      <c r="L115" s="10" t="s">
        <v>1415</v>
      </c>
      <c r="M115" s="10" t="str">
        <f>HYPERLINK("https://ceds.ed.gov/cedselementdetails.aspx?termid=3835")</f>
        <v>https://ceds.ed.gov/cedselementdetails.aspx?termid=3835</v>
      </c>
    </row>
    <row r="116" spans="1:13" ht="45">
      <c r="A116" s="10" t="s">
        <v>1416</v>
      </c>
      <c r="B116" s="10" t="s">
        <v>1417</v>
      </c>
      <c r="C116" s="10" t="s">
        <v>0</v>
      </c>
      <c r="D116" s="10" t="s">
        <v>1220</v>
      </c>
      <c r="E116" s="10" t="s">
        <v>6</v>
      </c>
      <c r="F116" s="10" t="s">
        <v>3</v>
      </c>
      <c r="G116" s="10" t="s">
        <v>44</v>
      </c>
      <c r="H116" s="10"/>
      <c r="I116" s="10"/>
      <c r="J116" s="13">
        <v>836</v>
      </c>
      <c r="K116" s="10"/>
      <c r="L116" s="10" t="s">
        <v>1418</v>
      </c>
      <c r="M116" s="10" t="str">
        <f>HYPERLINK("https://ceds.ed.gov/cedselementdetails.aspx?termid=3836")</f>
        <v>https://ceds.ed.gov/cedselementdetails.aspx?termid=3836</v>
      </c>
    </row>
    <row r="117" spans="1:13" ht="30">
      <c r="A117" s="10" t="s">
        <v>685</v>
      </c>
      <c r="B117" s="10" t="s">
        <v>686</v>
      </c>
      <c r="C117" s="10" t="s">
        <v>0</v>
      </c>
      <c r="D117" s="10" t="s">
        <v>1419</v>
      </c>
      <c r="E117" s="10" t="s">
        <v>6</v>
      </c>
      <c r="F117" s="10" t="s">
        <v>3</v>
      </c>
      <c r="G117" s="10" t="s">
        <v>44</v>
      </c>
      <c r="H117" s="10"/>
      <c r="I117" s="10"/>
      <c r="J117" s="13">
        <v>839</v>
      </c>
      <c r="K117" s="10"/>
      <c r="L117" s="10" t="s">
        <v>687</v>
      </c>
      <c r="M117" s="10" t="str">
        <f>HYPERLINK("https://ceds.ed.gov/cedselementdetails.aspx?termid=3839")</f>
        <v>https://ceds.ed.gov/cedselementdetails.aspx?termid=3839</v>
      </c>
    </row>
    <row r="118" spans="1:13" ht="45">
      <c r="A118" s="10" t="s">
        <v>694</v>
      </c>
      <c r="B118" s="10" t="s">
        <v>695</v>
      </c>
      <c r="C118" s="10" t="s">
        <v>0</v>
      </c>
      <c r="D118" s="10" t="s">
        <v>1420</v>
      </c>
      <c r="E118" s="10" t="s">
        <v>6</v>
      </c>
      <c r="F118" s="10" t="s">
        <v>3</v>
      </c>
      <c r="G118" s="10" t="s">
        <v>44</v>
      </c>
      <c r="H118" s="10"/>
      <c r="I118" s="10"/>
      <c r="J118" s="13">
        <v>843</v>
      </c>
      <c r="K118" s="10" t="s">
        <v>696</v>
      </c>
      <c r="L118" s="10" t="s">
        <v>697</v>
      </c>
      <c r="M118" s="10" t="str">
        <f>HYPERLINK("https://ceds.ed.gov/cedselementdetails.aspx?termid=3843")</f>
        <v>https://ceds.ed.gov/cedselementdetails.aspx?termid=3843</v>
      </c>
    </row>
    <row r="119" spans="1:13" ht="75">
      <c r="A119" s="10" t="s">
        <v>698</v>
      </c>
      <c r="B119" s="10" t="s">
        <v>699</v>
      </c>
      <c r="C119" s="10" t="s">
        <v>0</v>
      </c>
      <c r="D119" s="10" t="s">
        <v>1089</v>
      </c>
      <c r="E119" s="10" t="s">
        <v>45</v>
      </c>
      <c r="F119" s="10" t="s">
        <v>3</v>
      </c>
      <c r="G119" s="10" t="s">
        <v>55</v>
      </c>
      <c r="H119" s="10"/>
      <c r="I119" s="10"/>
      <c r="J119" s="13">
        <v>816</v>
      </c>
      <c r="K119" s="10"/>
      <c r="L119" s="10" t="s">
        <v>700</v>
      </c>
      <c r="M119" s="10" t="str">
        <f>HYPERLINK("https://ceds.ed.gov/cedselementdetails.aspx?termid=3815")</f>
        <v>https://ceds.ed.gov/cedselementdetails.aspx?termid=3815</v>
      </c>
    </row>
    <row r="120" spans="1:13" ht="45">
      <c r="A120" s="10" t="s">
        <v>1421</v>
      </c>
      <c r="B120" s="10" t="s">
        <v>1422</v>
      </c>
      <c r="C120" s="10" t="s">
        <v>921</v>
      </c>
      <c r="D120" s="10" t="s">
        <v>1272</v>
      </c>
      <c r="E120" s="10" t="s">
        <v>6</v>
      </c>
      <c r="F120" s="10" t="s">
        <v>3</v>
      </c>
      <c r="G120" s="10"/>
      <c r="H120" s="10"/>
      <c r="I120" s="10"/>
      <c r="J120" s="13">
        <v>847</v>
      </c>
      <c r="K120" s="10"/>
      <c r="L120" s="10" t="s">
        <v>1423</v>
      </c>
      <c r="M120" s="10" t="str">
        <f>HYPERLINK("https://ceds.ed.gov/cedselementdetails.aspx?termid=3847")</f>
        <v>https://ceds.ed.gov/cedselementdetails.aspx?termid=3847</v>
      </c>
    </row>
    <row r="121" spans="1:13" ht="255">
      <c r="A121" s="10" t="s">
        <v>704</v>
      </c>
      <c r="B121" s="10" t="s">
        <v>705</v>
      </c>
      <c r="C121" s="11" t="s">
        <v>986</v>
      </c>
      <c r="D121" s="10" t="s">
        <v>1424</v>
      </c>
      <c r="E121" s="10" t="s">
        <v>6</v>
      </c>
      <c r="F121" s="10" t="s">
        <v>3</v>
      </c>
      <c r="G121" s="10"/>
      <c r="H121" s="10"/>
      <c r="I121" s="10"/>
      <c r="J121" s="13">
        <v>827</v>
      </c>
      <c r="K121" s="10"/>
      <c r="L121" s="10" t="s">
        <v>706</v>
      </c>
      <c r="M121" s="10" t="str">
        <f>HYPERLINK("https://ceds.ed.gov/cedselementdetails.aspx?termid=3827")</f>
        <v>https://ceds.ed.gov/cedselementdetails.aspx?termid=3827</v>
      </c>
    </row>
    <row r="122" spans="1:13" ht="60">
      <c r="A122" s="10" t="s">
        <v>707</v>
      </c>
      <c r="B122" s="10" t="s">
        <v>708</v>
      </c>
      <c r="C122" s="10" t="s">
        <v>0</v>
      </c>
      <c r="D122" s="10" t="s">
        <v>1424</v>
      </c>
      <c r="E122" s="10" t="s">
        <v>6</v>
      </c>
      <c r="F122" s="10" t="s">
        <v>3</v>
      </c>
      <c r="G122" s="10" t="s">
        <v>20</v>
      </c>
      <c r="H122" s="10"/>
      <c r="I122" s="10"/>
      <c r="J122" s="13">
        <v>826</v>
      </c>
      <c r="K122" s="10"/>
      <c r="L122" s="10" t="s">
        <v>709</v>
      </c>
      <c r="M122" s="10" t="str">
        <f>HYPERLINK("https://ceds.ed.gov/cedselementdetails.aspx?termid=3825")</f>
        <v>https://ceds.ed.gov/cedselementdetails.aspx?termid=3825</v>
      </c>
    </row>
    <row r="123" spans="1:13" ht="409.5">
      <c r="A123" s="10" t="s">
        <v>1426</v>
      </c>
      <c r="B123" s="10" t="s">
        <v>1427</v>
      </c>
      <c r="C123" s="11" t="s">
        <v>1428</v>
      </c>
      <c r="D123" s="10" t="s">
        <v>1429</v>
      </c>
      <c r="E123" s="10"/>
      <c r="F123" s="10" t="s">
        <v>3</v>
      </c>
      <c r="G123" s="10" t="s">
        <v>17</v>
      </c>
      <c r="H123" s="10"/>
      <c r="I123" s="10" t="s">
        <v>1430</v>
      </c>
      <c r="J123" s="13">
        <v>1156</v>
      </c>
      <c r="K123" s="10"/>
      <c r="L123" s="10" t="s">
        <v>1431</v>
      </c>
      <c r="M123" s="10" t="str">
        <f>HYPERLINK("https://ceds.ed.gov/cedselementdetails.aspx?termid=4165")</f>
        <v>https://ceds.ed.gov/cedselementdetails.aspx?termid=4165</v>
      </c>
    </row>
    <row r="124" spans="1:13" ht="150">
      <c r="A124" s="10" t="s">
        <v>719</v>
      </c>
      <c r="B124" s="10" t="s">
        <v>720</v>
      </c>
      <c r="C124" s="11" t="s">
        <v>1433</v>
      </c>
      <c r="D124" s="10" t="s">
        <v>1161</v>
      </c>
      <c r="E124" s="10" t="s">
        <v>6</v>
      </c>
      <c r="F124" s="10" t="s">
        <v>3</v>
      </c>
      <c r="G124" s="10"/>
      <c r="H124" s="10"/>
      <c r="I124" s="10"/>
      <c r="J124" s="13">
        <v>857</v>
      </c>
      <c r="K124" s="10"/>
      <c r="L124" s="10" t="s">
        <v>721</v>
      </c>
      <c r="M124" s="10" t="str">
        <f>HYPERLINK("https://ceds.ed.gov/cedselementdetails.aspx?termid=3857")</f>
        <v>https://ceds.ed.gov/cedselementdetails.aspx?termid=3857</v>
      </c>
    </row>
    <row r="125" spans="1:13" ht="409.5">
      <c r="A125" s="10" t="s">
        <v>722</v>
      </c>
      <c r="B125" s="10" t="s">
        <v>723</v>
      </c>
      <c r="C125" s="11" t="s">
        <v>1300</v>
      </c>
      <c r="D125" s="10" t="s">
        <v>1238</v>
      </c>
      <c r="E125" s="10" t="s">
        <v>957</v>
      </c>
      <c r="F125" s="10" t="s">
        <v>3</v>
      </c>
      <c r="G125" s="10"/>
      <c r="H125" s="10"/>
      <c r="I125" s="10"/>
      <c r="J125" s="13">
        <v>867</v>
      </c>
      <c r="K125" s="10"/>
      <c r="L125" s="10" t="s">
        <v>724</v>
      </c>
      <c r="M125" s="10" t="str">
        <f>HYPERLINK("https://ceds.ed.gov/cedselementdetails.aspx?termid=3867")</f>
        <v>https://ceds.ed.gov/cedselementdetails.aspx?termid=3867</v>
      </c>
    </row>
    <row r="126" spans="1:13" ht="105">
      <c r="A126" s="10" t="s">
        <v>1436</v>
      </c>
      <c r="B126" s="10" t="s">
        <v>1437</v>
      </c>
      <c r="C126" s="10" t="s">
        <v>0</v>
      </c>
      <c r="D126" s="10" t="s">
        <v>1438</v>
      </c>
      <c r="E126" s="10"/>
      <c r="F126" s="10" t="s">
        <v>3</v>
      </c>
      <c r="G126" s="10" t="s">
        <v>10</v>
      </c>
      <c r="H126" s="10"/>
      <c r="I126" s="10"/>
      <c r="J126" s="13">
        <v>1167</v>
      </c>
      <c r="K126" s="10"/>
      <c r="L126" s="10" t="s">
        <v>1439</v>
      </c>
      <c r="M126" s="10" t="str">
        <f>HYPERLINK("https://ceds.ed.gov/cedselementdetails.aspx?termid=4171")</f>
        <v>https://ceds.ed.gov/cedselementdetails.aspx?termid=4171</v>
      </c>
    </row>
    <row r="127" spans="1:13" ht="135">
      <c r="A127" s="10" t="s">
        <v>1440</v>
      </c>
      <c r="B127" s="10" t="s">
        <v>1441</v>
      </c>
      <c r="C127" s="10" t="s">
        <v>0</v>
      </c>
      <c r="D127" s="10" t="s">
        <v>1442</v>
      </c>
      <c r="E127" s="10"/>
      <c r="F127" s="10" t="s">
        <v>3</v>
      </c>
      <c r="G127" s="10" t="s">
        <v>156</v>
      </c>
      <c r="H127" s="10"/>
      <c r="I127" s="10"/>
      <c r="J127" s="13">
        <v>1149</v>
      </c>
      <c r="K127" s="10"/>
      <c r="L127" s="10" t="s">
        <v>1443</v>
      </c>
      <c r="M127" s="10" t="str">
        <f>HYPERLINK("https://ceds.ed.gov/cedselementdetails.aspx?termid=4162")</f>
        <v>https://ceds.ed.gov/cedselementdetails.aspx?termid=4162</v>
      </c>
    </row>
    <row r="128" spans="1:13" ht="135">
      <c r="A128" s="10" t="s">
        <v>1444</v>
      </c>
      <c r="B128" s="10" t="s">
        <v>1445</v>
      </c>
      <c r="C128" s="10" t="s">
        <v>0</v>
      </c>
      <c r="D128" s="10" t="s">
        <v>1442</v>
      </c>
      <c r="E128" s="10"/>
      <c r="F128" s="10" t="s">
        <v>3</v>
      </c>
      <c r="G128" s="10" t="s">
        <v>156</v>
      </c>
      <c r="H128" s="10"/>
      <c r="I128" s="10"/>
      <c r="J128" s="13">
        <v>1150</v>
      </c>
      <c r="K128" s="10"/>
      <c r="L128" s="10" t="s">
        <v>1446</v>
      </c>
      <c r="M128" s="10" t="str">
        <f>HYPERLINK("https://ceds.ed.gov/cedselementdetails.aspx?termid=4163")</f>
        <v>https://ceds.ed.gov/cedselementdetails.aspx?termid=4163</v>
      </c>
    </row>
    <row r="129" spans="1:13" ht="135">
      <c r="A129" s="10" t="s">
        <v>1447</v>
      </c>
      <c r="B129" s="10" t="s">
        <v>1448</v>
      </c>
      <c r="C129" s="10" t="s">
        <v>0</v>
      </c>
      <c r="D129" s="10" t="s">
        <v>1442</v>
      </c>
      <c r="E129" s="10"/>
      <c r="F129" s="10" t="s">
        <v>3</v>
      </c>
      <c r="G129" s="10" t="s">
        <v>16</v>
      </c>
      <c r="H129" s="10"/>
      <c r="I129" s="10"/>
      <c r="J129" s="13">
        <v>1147</v>
      </c>
      <c r="K129" s="10"/>
      <c r="L129" s="10" t="s">
        <v>1449</v>
      </c>
      <c r="M129" s="10" t="str">
        <f>HYPERLINK("https://ceds.ed.gov/cedselementdetails.aspx?termid=4160")</f>
        <v>https://ceds.ed.gov/cedselementdetails.aspx?termid=4160</v>
      </c>
    </row>
    <row r="130" spans="1:13" ht="135">
      <c r="A130" s="10" t="s">
        <v>1450</v>
      </c>
      <c r="B130" s="10" t="s">
        <v>1451</v>
      </c>
      <c r="C130" s="10" t="s">
        <v>0</v>
      </c>
      <c r="D130" s="10" t="s">
        <v>1442</v>
      </c>
      <c r="E130" s="10"/>
      <c r="F130" s="10" t="s">
        <v>3</v>
      </c>
      <c r="G130" s="10" t="s">
        <v>156</v>
      </c>
      <c r="H130" s="10"/>
      <c r="I130" s="10"/>
      <c r="J130" s="13">
        <v>1151</v>
      </c>
      <c r="K130" s="10"/>
      <c r="L130" s="10" t="s">
        <v>1452</v>
      </c>
      <c r="M130" s="10" t="str">
        <f>HYPERLINK("https://ceds.ed.gov/cedselementdetails.aspx?termid=4164")</f>
        <v>https://ceds.ed.gov/cedselementdetails.aspx?termid=4164</v>
      </c>
    </row>
    <row r="131" spans="1:13" ht="90">
      <c r="A131" s="10" t="s">
        <v>738</v>
      </c>
      <c r="B131" s="10" t="s">
        <v>739</v>
      </c>
      <c r="C131" s="11" t="s">
        <v>1027</v>
      </c>
      <c r="D131" s="10" t="s">
        <v>1086</v>
      </c>
      <c r="E131" s="10" t="s">
        <v>6</v>
      </c>
      <c r="F131" s="10" t="s">
        <v>3</v>
      </c>
      <c r="G131" s="10"/>
      <c r="H131" s="10"/>
      <c r="I131" s="10"/>
      <c r="J131" s="13">
        <v>842</v>
      </c>
      <c r="K131" s="10"/>
      <c r="L131" s="10" t="s">
        <v>740</v>
      </c>
      <c r="M131" s="10" t="str">
        <f>HYPERLINK("https://ceds.ed.gov/cedselementdetails.aspx?termid=3842")</f>
        <v>https://ceds.ed.gov/cedselementdetails.aspx?termid=3842</v>
      </c>
    </row>
    <row r="132" spans="1:13" ht="45">
      <c r="A132" s="10" t="s">
        <v>1458</v>
      </c>
      <c r="B132" s="10" t="s">
        <v>1459</v>
      </c>
      <c r="C132" s="10" t="s">
        <v>921</v>
      </c>
      <c r="D132" s="10" t="s">
        <v>1211</v>
      </c>
      <c r="E132" s="10" t="s">
        <v>45</v>
      </c>
      <c r="F132" s="10" t="s">
        <v>3</v>
      </c>
      <c r="G132" s="10"/>
      <c r="H132" s="10"/>
      <c r="I132" s="10"/>
      <c r="J132" s="13">
        <v>807</v>
      </c>
      <c r="K132" s="10"/>
      <c r="L132" s="10" t="s">
        <v>1460</v>
      </c>
      <c r="M132" s="10" t="str">
        <f>HYPERLINK("https://ceds.ed.gov/cedselementdetails.aspx?termid=3806")</f>
        <v>https://ceds.ed.gov/cedselementdetails.aspx?termid=3806</v>
      </c>
    </row>
    <row r="133" spans="1:13" ht="30">
      <c r="A133" s="10" t="s">
        <v>1461</v>
      </c>
      <c r="B133" s="10" t="s">
        <v>1462</v>
      </c>
      <c r="C133" s="10" t="s">
        <v>0</v>
      </c>
      <c r="D133" s="10" t="s">
        <v>1211</v>
      </c>
      <c r="E133" s="10" t="s">
        <v>45</v>
      </c>
      <c r="F133" s="10" t="s">
        <v>3</v>
      </c>
      <c r="G133" s="10" t="s">
        <v>16</v>
      </c>
      <c r="H133" s="10"/>
      <c r="I133" s="10"/>
      <c r="J133" s="13">
        <v>808</v>
      </c>
      <c r="K133" s="10"/>
      <c r="L133" s="10" t="s">
        <v>1463</v>
      </c>
      <c r="M133" s="10" t="str">
        <f>HYPERLINK("https://ceds.ed.gov/cedselementdetails.aspx?termid=3807")</f>
        <v>https://ceds.ed.gov/cedselementdetails.aspx?termid=3807</v>
      </c>
    </row>
    <row r="134" spans="1:13" ht="60">
      <c r="A134" s="10" t="s">
        <v>1464</v>
      </c>
      <c r="B134" s="10" t="s">
        <v>1465</v>
      </c>
      <c r="C134" s="10" t="s">
        <v>0</v>
      </c>
      <c r="D134" s="10" t="s">
        <v>1211</v>
      </c>
      <c r="E134" s="10" t="s">
        <v>45</v>
      </c>
      <c r="F134" s="10" t="s">
        <v>3</v>
      </c>
      <c r="G134" s="10" t="s">
        <v>10</v>
      </c>
      <c r="H134" s="10"/>
      <c r="I134" s="10"/>
      <c r="J134" s="13">
        <v>1062</v>
      </c>
      <c r="K134" s="10"/>
      <c r="L134" s="10" t="s">
        <v>870</v>
      </c>
      <c r="M134" s="10" t="str">
        <f>HYPERLINK("https://ceds.ed.gov/cedselementdetails.aspx?termid=4068")</f>
        <v>https://ceds.ed.gov/cedselementdetails.aspx?termid=4068</v>
      </c>
    </row>
    <row r="135" spans="1:13" ht="60">
      <c r="A135" s="10" t="s">
        <v>1466</v>
      </c>
      <c r="B135" s="10" t="s">
        <v>1467</v>
      </c>
      <c r="C135" s="10" t="s">
        <v>0</v>
      </c>
      <c r="D135" s="10" t="s">
        <v>1211</v>
      </c>
      <c r="E135" s="10" t="s">
        <v>45</v>
      </c>
      <c r="F135" s="10" t="s">
        <v>3</v>
      </c>
      <c r="G135" s="10" t="s">
        <v>10</v>
      </c>
      <c r="H135" s="10"/>
      <c r="I135" s="10"/>
      <c r="J135" s="13">
        <v>1061</v>
      </c>
      <c r="K135" s="10"/>
      <c r="L135" s="10" t="s">
        <v>871</v>
      </c>
      <c r="M135" s="10" t="str">
        <f>HYPERLINK("https://ceds.ed.gov/cedselementdetails.aspx?termid=4067")</f>
        <v>https://ceds.ed.gov/cedselementdetails.aspx?termid=4067</v>
      </c>
    </row>
    <row r="136" spans="1:13" ht="180">
      <c r="A136" s="10" t="s">
        <v>751</v>
      </c>
      <c r="B136" s="10" t="s">
        <v>752</v>
      </c>
      <c r="C136" s="11" t="s">
        <v>1029</v>
      </c>
      <c r="D136" s="10" t="s">
        <v>1211</v>
      </c>
      <c r="E136" s="10" t="s">
        <v>45</v>
      </c>
      <c r="F136" s="10" t="s">
        <v>3</v>
      </c>
      <c r="G136" s="10"/>
      <c r="H136" s="10"/>
      <c r="I136" s="10"/>
      <c r="J136" s="13">
        <v>812</v>
      </c>
      <c r="K136" s="10"/>
      <c r="L136" s="10" t="s">
        <v>753</v>
      </c>
      <c r="M136" s="10" t="str">
        <f>HYPERLINK("https://ceds.ed.gov/cedselementdetails.aspx?termid=3811")</f>
        <v>https://ceds.ed.gov/cedselementdetails.aspx?termid=3811</v>
      </c>
    </row>
    <row r="137" spans="1:13" ht="60">
      <c r="A137" s="10" t="s">
        <v>754</v>
      </c>
      <c r="B137" s="10" t="s">
        <v>755</v>
      </c>
      <c r="C137" s="10" t="s">
        <v>921</v>
      </c>
      <c r="D137" s="10" t="s">
        <v>1211</v>
      </c>
      <c r="E137" s="10" t="s">
        <v>45</v>
      </c>
      <c r="F137" s="10" t="s">
        <v>3</v>
      </c>
      <c r="G137" s="10"/>
      <c r="H137" s="10"/>
      <c r="I137" s="10"/>
      <c r="J137" s="13">
        <v>811</v>
      </c>
      <c r="K137" s="10"/>
      <c r="L137" s="10" t="s">
        <v>756</v>
      </c>
      <c r="M137" s="10" t="str">
        <f>HYPERLINK("https://ceds.ed.gov/cedselementdetails.aspx?termid=3810")</f>
        <v>https://ceds.ed.gov/cedselementdetails.aspx?termid=3810</v>
      </c>
    </row>
    <row r="138" spans="1:13" ht="60">
      <c r="A138" s="10" t="s">
        <v>757</v>
      </c>
      <c r="B138" s="10" t="s">
        <v>758</v>
      </c>
      <c r="C138" s="10" t="s">
        <v>0</v>
      </c>
      <c r="D138" s="10" t="s">
        <v>1211</v>
      </c>
      <c r="E138" s="10" t="s">
        <v>45</v>
      </c>
      <c r="F138" s="10" t="s">
        <v>3</v>
      </c>
      <c r="G138" s="10" t="s">
        <v>20</v>
      </c>
      <c r="H138" s="10"/>
      <c r="I138" s="10"/>
      <c r="J138" s="13">
        <v>809</v>
      </c>
      <c r="K138" s="10"/>
      <c r="L138" s="10" t="s">
        <v>759</v>
      </c>
      <c r="M138" s="10" t="str">
        <f>HYPERLINK("https://ceds.ed.gov/cedselementdetails.aspx?termid=3808")</f>
        <v>https://ceds.ed.gov/cedselementdetails.aspx?termid=3808</v>
      </c>
    </row>
    <row r="139" spans="1:13" ht="30">
      <c r="A139" s="10" t="s">
        <v>760</v>
      </c>
      <c r="B139" s="10" t="s">
        <v>761</v>
      </c>
      <c r="C139" s="10" t="s">
        <v>0</v>
      </c>
      <c r="D139" s="10" t="s">
        <v>1211</v>
      </c>
      <c r="E139" s="10" t="s">
        <v>45</v>
      </c>
      <c r="F139" s="10" t="s">
        <v>3</v>
      </c>
      <c r="G139" s="10" t="s">
        <v>16</v>
      </c>
      <c r="H139" s="10"/>
      <c r="I139" s="10"/>
      <c r="J139" s="13">
        <v>810</v>
      </c>
      <c r="K139" s="10"/>
      <c r="L139" s="10" t="s">
        <v>762</v>
      </c>
      <c r="M139" s="10" t="str">
        <f>HYPERLINK("https://ceds.ed.gov/cedselementdetails.aspx?termid=3809")</f>
        <v>https://ceds.ed.gov/cedselementdetails.aspx?termid=3809</v>
      </c>
    </row>
    <row r="140" spans="1:13" ht="60">
      <c r="A140" s="10" t="s">
        <v>766</v>
      </c>
      <c r="B140" s="10" t="s">
        <v>767</v>
      </c>
      <c r="C140" s="10" t="s">
        <v>921</v>
      </c>
      <c r="D140" s="10" t="s">
        <v>1161</v>
      </c>
      <c r="E140" s="10" t="s">
        <v>978</v>
      </c>
      <c r="F140" s="10" t="s">
        <v>3</v>
      </c>
      <c r="G140" s="10"/>
      <c r="H140" s="10"/>
      <c r="I140" s="10"/>
      <c r="J140" s="13">
        <v>854</v>
      </c>
      <c r="K140" s="10"/>
      <c r="L140" s="10" t="s">
        <v>768</v>
      </c>
      <c r="M140" s="10" t="str">
        <f>HYPERLINK("https://ceds.ed.gov/cedselementdetails.aspx?termid=3854")</f>
        <v>https://ceds.ed.gov/cedselementdetails.aspx?termid=3854</v>
      </c>
    </row>
    <row r="141" spans="1:13" ht="45">
      <c r="A141" s="10" t="s">
        <v>770</v>
      </c>
      <c r="B141" s="10" t="s">
        <v>771</v>
      </c>
      <c r="C141" s="10" t="s">
        <v>921</v>
      </c>
      <c r="D141" s="10" t="s">
        <v>1469</v>
      </c>
      <c r="E141" s="10" t="s">
        <v>957</v>
      </c>
      <c r="F141" s="10" t="s">
        <v>3</v>
      </c>
      <c r="G141" s="10"/>
      <c r="H141" s="10"/>
      <c r="I141" s="10"/>
      <c r="J141" s="13">
        <v>863</v>
      </c>
      <c r="K141" s="10"/>
      <c r="L141" s="10" t="s">
        <v>772</v>
      </c>
      <c r="M141" s="10" t="str">
        <f>HYPERLINK("https://ceds.ed.gov/cedselementdetails.aspx?termid=3863")</f>
        <v>https://ceds.ed.gov/cedselementdetails.aspx?termid=3863</v>
      </c>
    </row>
    <row r="142" spans="1:13" ht="45">
      <c r="A142" s="10" t="s">
        <v>783</v>
      </c>
      <c r="B142" s="10" t="s">
        <v>784</v>
      </c>
      <c r="C142" s="10" t="s">
        <v>921</v>
      </c>
      <c r="D142" s="10" t="s">
        <v>1161</v>
      </c>
      <c r="E142" s="10" t="s">
        <v>6</v>
      </c>
      <c r="F142" s="10" t="s">
        <v>3</v>
      </c>
      <c r="G142" s="10"/>
      <c r="H142" s="10"/>
      <c r="I142" s="10"/>
      <c r="J142" s="13">
        <v>856</v>
      </c>
      <c r="K142" s="10"/>
      <c r="L142" s="10" t="s">
        <v>785</v>
      </c>
      <c r="M142" s="10" t="str">
        <f>HYPERLINK("https://ceds.ed.gov/cedselementdetails.aspx?termid=3856")</f>
        <v>https://ceds.ed.gov/cedselementdetails.aspx?termid=3856</v>
      </c>
    </row>
    <row r="143" spans="1:13" ht="60">
      <c r="A143" s="10" t="s">
        <v>786</v>
      </c>
      <c r="B143" s="10" t="s">
        <v>787</v>
      </c>
      <c r="C143" s="10" t="s">
        <v>921</v>
      </c>
      <c r="D143" s="10" t="s">
        <v>1161</v>
      </c>
      <c r="E143" s="10" t="s">
        <v>6</v>
      </c>
      <c r="F143" s="10" t="s">
        <v>3</v>
      </c>
      <c r="G143" s="10"/>
      <c r="H143" s="10"/>
      <c r="I143" s="10"/>
      <c r="J143" s="13">
        <v>855</v>
      </c>
      <c r="K143" s="10"/>
      <c r="L143" s="10" t="s">
        <v>788</v>
      </c>
      <c r="M143" s="10" t="str">
        <f>HYPERLINK("https://ceds.ed.gov/cedselementdetails.aspx?termid=3855")</f>
        <v>https://ceds.ed.gov/cedselementdetails.aspx?termid=3855</v>
      </c>
    </row>
    <row r="144" spans="1:13" ht="45">
      <c r="A144" s="10" t="s">
        <v>789</v>
      </c>
      <c r="B144" s="10" t="s">
        <v>790</v>
      </c>
      <c r="C144" s="10" t="s">
        <v>921</v>
      </c>
      <c r="D144" s="10" t="s">
        <v>1472</v>
      </c>
      <c r="E144" s="10" t="s">
        <v>6</v>
      </c>
      <c r="F144" s="10" t="s">
        <v>3</v>
      </c>
      <c r="G144" s="10"/>
      <c r="H144" s="10"/>
      <c r="I144" s="10"/>
      <c r="J144" s="13">
        <v>845</v>
      </c>
      <c r="K144" s="10"/>
      <c r="L144" s="10" t="s">
        <v>791</v>
      </c>
      <c r="M144" s="10" t="str">
        <f>HYPERLINK("https://ceds.ed.gov/cedselementdetails.aspx?termid=3845")</f>
        <v>https://ceds.ed.gov/cedselementdetails.aspx?termid=3845</v>
      </c>
    </row>
    <row r="145" spans="1:13" ht="45">
      <c r="A145" s="10" t="s">
        <v>792</v>
      </c>
      <c r="B145" s="10" t="s">
        <v>793</v>
      </c>
      <c r="C145" s="10" t="s">
        <v>921</v>
      </c>
      <c r="D145" s="10" t="s">
        <v>1161</v>
      </c>
      <c r="E145" s="10" t="s">
        <v>6</v>
      </c>
      <c r="F145" s="10" t="s">
        <v>3</v>
      </c>
      <c r="G145" s="10"/>
      <c r="H145" s="10"/>
      <c r="I145" s="10"/>
      <c r="J145" s="13">
        <v>853</v>
      </c>
      <c r="K145" s="10"/>
      <c r="L145" s="10" t="s">
        <v>794</v>
      </c>
      <c r="M145" s="10" t="str">
        <f>HYPERLINK("https://ceds.ed.gov/cedselementdetails.aspx?termid=3853")</f>
        <v>https://ceds.ed.gov/cedselementdetails.aspx?termid=3853</v>
      </c>
    </row>
    <row r="146" spans="1:13" ht="45">
      <c r="A146" s="10" t="s">
        <v>1473</v>
      </c>
      <c r="B146" s="10" t="s">
        <v>1474</v>
      </c>
      <c r="C146" s="10" t="s">
        <v>921</v>
      </c>
      <c r="D146" s="10" t="s">
        <v>1086</v>
      </c>
      <c r="E146" s="10" t="s">
        <v>6</v>
      </c>
      <c r="F146" s="10" t="s">
        <v>3</v>
      </c>
      <c r="G146" s="10"/>
      <c r="H146" s="10" t="s">
        <v>1475</v>
      </c>
      <c r="I146" s="10"/>
      <c r="J146" s="13">
        <v>859</v>
      </c>
      <c r="K146" s="10"/>
      <c r="L146" s="10" t="s">
        <v>1476</v>
      </c>
      <c r="M146" s="10" t="str">
        <f>HYPERLINK("https://ceds.ed.gov/cedselementdetails.aspx?termid=3859")</f>
        <v>https://ceds.ed.gov/cedselementdetails.aspx?termid=3859</v>
      </c>
    </row>
    <row r="147" spans="1:13" ht="45">
      <c r="A147" s="10" t="s">
        <v>802</v>
      </c>
      <c r="B147" s="10" t="s">
        <v>803</v>
      </c>
      <c r="C147" s="10" t="s">
        <v>0</v>
      </c>
      <c r="D147" s="10" t="s">
        <v>1420</v>
      </c>
      <c r="E147" s="10" t="s">
        <v>6</v>
      </c>
      <c r="F147" s="10" t="s">
        <v>3</v>
      </c>
      <c r="G147" s="10" t="s">
        <v>10</v>
      </c>
      <c r="H147" s="10"/>
      <c r="I147" s="10"/>
      <c r="J147" s="13">
        <v>830</v>
      </c>
      <c r="K147" s="10" t="s">
        <v>804</v>
      </c>
      <c r="L147" s="10" t="s">
        <v>805</v>
      </c>
      <c r="M147" s="10" t="str">
        <f>HYPERLINK("https://ceds.ed.gov/cedselementdetails.aspx?termid=3830")</f>
        <v>https://ceds.ed.gov/cedselementdetails.aspx?termid=3830</v>
      </c>
    </row>
    <row r="148" spans="1:13" ht="45">
      <c r="A148" s="10" t="s">
        <v>806</v>
      </c>
      <c r="B148" s="10" t="s">
        <v>807</v>
      </c>
      <c r="C148" s="10" t="s">
        <v>0</v>
      </c>
      <c r="D148" s="10" t="s">
        <v>1420</v>
      </c>
      <c r="E148" s="10" t="s">
        <v>6</v>
      </c>
      <c r="F148" s="10" t="s">
        <v>3</v>
      </c>
      <c r="G148" s="10" t="s">
        <v>10</v>
      </c>
      <c r="H148" s="10"/>
      <c r="I148" s="10"/>
      <c r="J148" s="13">
        <v>831</v>
      </c>
      <c r="K148" s="10" t="s">
        <v>808</v>
      </c>
      <c r="L148" s="10" t="s">
        <v>809</v>
      </c>
      <c r="M148" s="10" t="str">
        <f>HYPERLINK("https://ceds.ed.gov/cedselementdetails.aspx?termid=3831")</f>
        <v>https://ceds.ed.gov/cedselementdetails.aspx?termid=3831</v>
      </c>
    </row>
    <row r="149" spans="1:13" ht="45">
      <c r="A149" s="10" t="s">
        <v>1479</v>
      </c>
      <c r="B149" s="10" t="s">
        <v>1480</v>
      </c>
      <c r="C149" s="10" t="s">
        <v>921</v>
      </c>
      <c r="D149" s="10" t="s">
        <v>1272</v>
      </c>
      <c r="E149" s="10" t="s">
        <v>6</v>
      </c>
      <c r="F149" s="10" t="s">
        <v>3</v>
      </c>
      <c r="G149" s="10"/>
      <c r="H149" s="10"/>
      <c r="I149" s="10"/>
      <c r="J149" s="13">
        <v>850</v>
      </c>
      <c r="K149" s="10"/>
      <c r="L149" s="10" t="s">
        <v>1481</v>
      </c>
      <c r="M149" s="10" t="str">
        <f>HYPERLINK("https://ceds.ed.gov/cedselementdetails.aspx?termid=3850")</f>
        <v>https://ceds.ed.gov/cedselementdetails.aspx?termid=3850</v>
      </c>
    </row>
    <row r="150" spans="1:13" ht="15" customHeight="1">
      <c r="A150" s="10" t="s">
        <v>822</v>
      </c>
      <c r="B150" s="10" t="s">
        <v>823</v>
      </c>
      <c r="C150" s="10" t="s">
        <v>0</v>
      </c>
      <c r="D150" s="10" t="s">
        <v>1211</v>
      </c>
      <c r="E150" s="10" t="s">
        <v>45</v>
      </c>
      <c r="F150" s="10" t="s">
        <v>3</v>
      </c>
      <c r="G150" s="10" t="s">
        <v>55</v>
      </c>
      <c r="H150" s="10"/>
      <c r="I150" s="10"/>
      <c r="J150" s="13">
        <v>804</v>
      </c>
      <c r="K150" s="10"/>
      <c r="L150" s="10" t="s">
        <v>824</v>
      </c>
      <c r="M150" s="10" t="str">
        <f>HYPERLINK("https://ceds.ed.gov/cedselementdetails.aspx?termid=3803")</f>
        <v>https://ceds.ed.gov/cedselementdetails.aspx?termid=3803</v>
      </c>
    </row>
    <row r="151" spans="1:13" ht="45">
      <c r="A151" s="10" t="s">
        <v>829</v>
      </c>
      <c r="B151" s="10" t="s">
        <v>830</v>
      </c>
      <c r="C151" s="10" t="s">
        <v>921</v>
      </c>
      <c r="D151" s="10" t="s">
        <v>1263</v>
      </c>
      <c r="E151" s="10" t="s">
        <v>956</v>
      </c>
      <c r="F151" s="10" t="s">
        <v>3</v>
      </c>
      <c r="G151" s="10"/>
      <c r="H151" s="10"/>
      <c r="I151" s="10"/>
      <c r="J151" s="13">
        <v>822</v>
      </c>
      <c r="K151" s="10"/>
      <c r="L151" s="10" t="s">
        <v>831</v>
      </c>
      <c r="M151" s="10" t="str">
        <f>HYPERLINK("https://ceds.ed.gov/cedselementdetails.aspx?termid=3821")</f>
        <v>https://ceds.ed.gov/cedselementdetails.aspx?termid=3821</v>
      </c>
    </row>
    <row r="152" spans="1:13" ht="30">
      <c r="A152" s="10" t="s">
        <v>837</v>
      </c>
      <c r="B152" s="10" t="s">
        <v>838</v>
      </c>
      <c r="C152" s="10" t="s">
        <v>0</v>
      </c>
      <c r="D152" s="10" t="s">
        <v>1238</v>
      </c>
      <c r="E152" s="10" t="s">
        <v>956</v>
      </c>
      <c r="F152" s="10" t="s">
        <v>3</v>
      </c>
      <c r="G152" s="10" t="s">
        <v>68</v>
      </c>
      <c r="H152" s="10"/>
      <c r="I152" s="10"/>
      <c r="J152" s="13">
        <v>986</v>
      </c>
      <c r="K152" s="10"/>
      <c r="L152" s="10" t="s">
        <v>839</v>
      </c>
      <c r="M152" s="10" t="str">
        <f>HYPERLINK("https://ceds.ed.gov/cedselementdetails.aspx?termid=3988")</f>
        <v>https://ceds.ed.gov/cedselementdetails.aspx?termid=3988</v>
      </c>
    </row>
    <row r="153" spans="1:13" ht="30">
      <c r="A153" s="10" t="s">
        <v>840</v>
      </c>
      <c r="B153" s="10" t="s">
        <v>841</v>
      </c>
      <c r="C153" s="10" t="s">
        <v>0</v>
      </c>
      <c r="D153" s="10" t="s">
        <v>1238</v>
      </c>
      <c r="E153" s="10" t="s">
        <v>956</v>
      </c>
      <c r="F153" s="10" t="s">
        <v>3</v>
      </c>
      <c r="G153" s="10" t="s">
        <v>68</v>
      </c>
      <c r="H153" s="10"/>
      <c r="I153" s="10"/>
      <c r="J153" s="13">
        <v>985</v>
      </c>
      <c r="K153" s="10"/>
      <c r="L153" s="10" t="s">
        <v>842</v>
      </c>
      <c r="M153" s="10" t="str">
        <f>HYPERLINK("https://ceds.ed.gov/cedselementdetails.aspx?termid=3986")</f>
        <v>https://ceds.ed.gov/cedselementdetails.aspx?termid=3986</v>
      </c>
    </row>
    <row r="154" spans="1:13" ht="135">
      <c r="A154" s="10" t="s">
        <v>1490</v>
      </c>
      <c r="B154" s="10" t="s">
        <v>1491</v>
      </c>
      <c r="C154" s="11" t="s">
        <v>1492</v>
      </c>
      <c r="D154" s="10" t="s">
        <v>1284</v>
      </c>
      <c r="E154" s="10" t="s">
        <v>6</v>
      </c>
      <c r="F154" s="10" t="s">
        <v>3</v>
      </c>
      <c r="G154" s="10"/>
      <c r="H154" s="10"/>
      <c r="I154" s="10"/>
      <c r="J154" s="13">
        <v>852</v>
      </c>
      <c r="K154" s="10"/>
      <c r="L154" s="10" t="s">
        <v>1493</v>
      </c>
      <c r="M154" s="10" t="str">
        <f>HYPERLINK("https://ceds.ed.gov/cedselementdetails.aspx?termid=3852")</f>
        <v>https://ceds.ed.gov/cedselementdetails.aspx?termid=3852</v>
      </c>
    </row>
    <row r="155" spans="1:13" ht="90">
      <c r="A155" s="10" t="s">
        <v>1494</v>
      </c>
      <c r="B155" s="10" t="s">
        <v>1495</v>
      </c>
      <c r="C155" s="10" t="s">
        <v>0</v>
      </c>
      <c r="D155" s="10" t="s">
        <v>1496</v>
      </c>
      <c r="E155" s="10"/>
      <c r="F155" s="10" t="s">
        <v>3</v>
      </c>
      <c r="G155" s="10" t="s">
        <v>1497</v>
      </c>
      <c r="H155" s="10"/>
      <c r="I155" s="10"/>
      <c r="J155" s="13">
        <v>1242</v>
      </c>
      <c r="K155" s="10" t="s">
        <v>1498</v>
      </c>
      <c r="L155" s="10" t="s">
        <v>1499</v>
      </c>
      <c r="M155" s="10" t="str">
        <f>HYPERLINK("https://ceds.ed.gov/cedselementdetails.aspx?termid=4208")</f>
        <v>https://ceds.ed.gov/cedselementdetails.aspx?termid=4208</v>
      </c>
    </row>
    <row r="156" spans="1:13" ht="75">
      <c r="A156" s="10" t="s">
        <v>1500</v>
      </c>
      <c r="B156" s="10" t="s">
        <v>1501</v>
      </c>
      <c r="C156" s="10" t="s">
        <v>921</v>
      </c>
      <c r="D156" s="10" t="s">
        <v>1502</v>
      </c>
      <c r="E156" s="10" t="s">
        <v>6</v>
      </c>
      <c r="F156" s="10" t="s">
        <v>3</v>
      </c>
      <c r="G156" s="10"/>
      <c r="H156" s="10"/>
      <c r="I156" s="10"/>
      <c r="J156" s="13">
        <v>1001</v>
      </c>
      <c r="K156" s="10"/>
      <c r="L156" s="10" t="s">
        <v>1503</v>
      </c>
      <c r="M156" s="10" t="str">
        <f>HYPERLINK("https://ceds.ed.gov/cedselementdetails.aspx?termid=4004")</f>
        <v>https://ceds.ed.gov/cedselementdetails.aspx?termid=4004</v>
      </c>
    </row>
    <row r="157" spans="1:13" ht="75">
      <c r="A157" s="10" t="s">
        <v>858</v>
      </c>
      <c r="B157" s="10" t="s">
        <v>1504</v>
      </c>
      <c r="C157" s="10" t="s">
        <v>0</v>
      </c>
      <c r="D157" s="10" t="s">
        <v>1089</v>
      </c>
      <c r="E157" s="10" t="s">
        <v>45</v>
      </c>
      <c r="F157" s="10" t="s">
        <v>3</v>
      </c>
      <c r="G157" s="10" t="s">
        <v>10</v>
      </c>
      <c r="H157" s="10"/>
      <c r="I157" s="10"/>
      <c r="J157" s="13">
        <v>793</v>
      </c>
      <c r="K157" s="10"/>
      <c r="L157" s="10" t="s">
        <v>859</v>
      </c>
      <c r="M157" s="10" t="str">
        <f>HYPERLINK("https://ceds.ed.gov/cedselementdetails.aspx?termid=3792")</f>
        <v>https://ceds.ed.gov/cedselementdetails.aspx?termid=3792</v>
      </c>
    </row>
    <row r="158" spans="1:13" ht="75">
      <c r="A158" s="10" t="s">
        <v>860</v>
      </c>
      <c r="B158" s="10" t="s">
        <v>1505</v>
      </c>
      <c r="C158" s="10" t="s">
        <v>0</v>
      </c>
      <c r="D158" s="10" t="s">
        <v>1089</v>
      </c>
      <c r="E158" s="10" t="s">
        <v>45</v>
      </c>
      <c r="F158" s="10" t="s">
        <v>3</v>
      </c>
      <c r="G158" s="10" t="s">
        <v>10</v>
      </c>
      <c r="H158" s="10"/>
      <c r="I158" s="10"/>
      <c r="J158" s="13">
        <v>794</v>
      </c>
      <c r="K158" s="10"/>
      <c r="L158" s="10" t="s">
        <v>861</v>
      </c>
      <c r="M158" s="10" t="str">
        <f>HYPERLINK("https://ceds.ed.gov/cedselementdetails.aspx?termid=3793")</f>
        <v>https://ceds.ed.gov/cedselementdetails.aspx?termid=3793</v>
      </c>
    </row>
    <row r="159" spans="1:13" ht="60">
      <c r="A159" s="10" t="s">
        <v>875</v>
      </c>
      <c r="B159" s="10" t="s">
        <v>876</v>
      </c>
      <c r="C159" s="10" t="s">
        <v>921</v>
      </c>
      <c r="D159" s="10" t="s">
        <v>1211</v>
      </c>
      <c r="E159" s="10" t="s">
        <v>45</v>
      </c>
      <c r="F159" s="10" t="s">
        <v>3</v>
      </c>
      <c r="G159" s="10"/>
      <c r="H159" s="10"/>
      <c r="I159" s="10"/>
      <c r="J159" s="13">
        <v>815</v>
      </c>
      <c r="K159" s="10"/>
      <c r="L159" s="10" t="s">
        <v>877</v>
      </c>
      <c r="M159" s="10" t="str">
        <f>HYPERLINK("https://ceds.ed.gov/cedselementdetails.aspx?termid=3814")</f>
        <v>https://ceds.ed.gov/cedselementdetails.aspx?termid=3814</v>
      </c>
    </row>
    <row r="160" spans="1:13" ht="45">
      <c r="A160" s="10" t="s">
        <v>878</v>
      </c>
      <c r="B160" s="10" t="s">
        <v>879</v>
      </c>
      <c r="C160" s="10" t="s">
        <v>921</v>
      </c>
      <c r="D160" s="10" t="s">
        <v>1211</v>
      </c>
      <c r="E160" s="10" t="s">
        <v>45</v>
      </c>
      <c r="F160" s="10" t="s">
        <v>3</v>
      </c>
      <c r="G160" s="10"/>
      <c r="H160" s="10"/>
      <c r="I160" s="10"/>
      <c r="J160" s="13">
        <v>814</v>
      </c>
      <c r="K160" s="10"/>
      <c r="L160" s="10" t="s">
        <v>880</v>
      </c>
      <c r="M160" s="10" t="str">
        <f>HYPERLINK("https://ceds.ed.gov/cedselementdetails.aspx?termid=3813")</f>
        <v>https://ceds.ed.gov/cedselementdetails.aspx?termid=3813</v>
      </c>
    </row>
    <row r="161" spans="1:13" ht="409.5">
      <c r="A161" s="10" t="s">
        <v>881</v>
      </c>
      <c r="B161" s="10" t="s">
        <v>882</v>
      </c>
      <c r="C161" s="11" t="s">
        <v>1012</v>
      </c>
      <c r="D161" s="10" t="s">
        <v>1213</v>
      </c>
      <c r="E161" s="10" t="s">
        <v>45</v>
      </c>
      <c r="F161" s="10" t="s">
        <v>3</v>
      </c>
      <c r="G161" s="10"/>
      <c r="H161" s="10"/>
      <c r="I161" s="10"/>
      <c r="J161" s="13">
        <v>805</v>
      </c>
      <c r="K161" s="10"/>
      <c r="L161" s="10" t="s">
        <v>883</v>
      </c>
      <c r="M161" s="10" t="str">
        <f>HYPERLINK("https://ceds.ed.gov/cedselementdetails.aspx?termid=3804")</f>
        <v>https://ceds.ed.gov/cedselementdetails.aspx?termid=3804</v>
      </c>
    </row>
    <row r="162" spans="1:13" ht="30">
      <c r="A162" s="10" t="s">
        <v>884</v>
      </c>
      <c r="B162" s="10" t="s">
        <v>885</v>
      </c>
      <c r="C162" s="10" t="s">
        <v>0</v>
      </c>
      <c r="D162" s="10" t="s">
        <v>1220</v>
      </c>
      <c r="E162" s="10" t="s">
        <v>6</v>
      </c>
      <c r="F162" s="10" t="s">
        <v>3</v>
      </c>
      <c r="G162" s="10" t="s">
        <v>44</v>
      </c>
      <c r="H162" s="10"/>
      <c r="I162" s="10"/>
      <c r="J162" s="13">
        <v>865</v>
      </c>
      <c r="K162" s="10"/>
      <c r="L162" s="10" t="s">
        <v>886</v>
      </c>
      <c r="M162" s="10" t="str">
        <f>HYPERLINK("https://ceds.ed.gov/cedselementdetails.aspx?termid=3865")</f>
        <v>https://ceds.ed.gov/cedselementdetails.aspx?termid=3865</v>
      </c>
    </row>
    <row r="163" spans="1:13" ht="90">
      <c r="A163" s="10" t="s">
        <v>894</v>
      </c>
      <c r="B163" s="10" t="s">
        <v>895</v>
      </c>
      <c r="C163" s="10" t="s">
        <v>0</v>
      </c>
      <c r="D163" s="10" t="s">
        <v>1089</v>
      </c>
      <c r="E163" s="10" t="s">
        <v>45</v>
      </c>
      <c r="F163" s="10" t="s">
        <v>3</v>
      </c>
      <c r="G163" s="10" t="s">
        <v>55</v>
      </c>
      <c r="H163" s="10"/>
      <c r="I163" s="10"/>
      <c r="J163" s="13">
        <v>1086</v>
      </c>
      <c r="K163" s="10"/>
      <c r="L163" s="10" t="s">
        <v>896</v>
      </c>
      <c r="M163" s="10" t="str">
        <f>HYPERLINK("https://ceds.ed.gov/cedselementdetails.aspx?termid=3787")</f>
        <v>https://ceds.ed.gov/cedselementdetails.aspx?termid=3787</v>
      </c>
    </row>
    <row r="164" spans="1:13" ht="45">
      <c r="A164" s="10" t="s">
        <v>897</v>
      </c>
      <c r="B164" s="10" t="s">
        <v>898</v>
      </c>
      <c r="C164" s="10" t="s">
        <v>921</v>
      </c>
      <c r="D164" s="10" t="s">
        <v>1287</v>
      </c>
      <c r="E164" s="10" t="s">
        <v>45</v>
      </c>
      <c r="F164" s="10" t="s">
        <v>3</v>
      </c>
      <c r="G164" s="10"/>
      <c r="H164" s="10"/>
      <c r="I164" s="10"/>
      <c r="J164" s="13">
        <v>799</v>
      </c>
      <c r="K164" s="10"/>
      <c r="L164" s="10" t="s">
        <v>899</v>
      </c>
      <c r="M164" s="10" t="str">
        <f>HYPERLINK("https://ceds.ed.gov/cedselementdetails.aspx?termid=3798")</f>
        <v>https://ceds.ed.gov/cedselementdetails.aspx?termid=3798</v>
      </c>
    </row>
    <row r="165" spans="1:13" ht="135">
      <c r="A165" s="10" t="s">
        <v>907</v>
      </c>
      <c r="B165" s="10" t="s">
        <v>908</v>
      </c>
      <c r="C165" s="11" t="s">
        <v>1040</v>
      </c>
      <c r="D165" s="10" t="s">
        <v>1287</v>
      </c>
      <c r="E165" s="10" t="s">
        <v>45</v>
      </c>
      <c r="F165" s="10" t="s">
        <v>3</v>
      </c>
      <c r="G165" s="10"/>
      <c r="H165" s="10"/>
      <c r="I165" s="10"/>
      <c r="J165" s="13">
        <v>798</v>
      </c>
      <c r="K165" s="10"/>
      <c r="L165" s="10" t="s">
        <v>909</v>
      </c>
      <c r="M165" s="10" t="str">
        <f>HYPERLINK("https://ceds.ed.gov/cedselementdetails.aspx?termid=3797")</f>
        <v>https://ceds.ed.gov/cedselementdetails.aspx?termid=3797</v>
      </c>
    </row>
    <row r="166" spans="1:13" ht="60">
      <c r="A166" s="10" t="s">
        <v>910</v>
      </c>
      <c r="B166" s="10" t="s">
        <v>911</v>
      </c>
      <c r="C166" s="11" t="s">
        <v>1041</v>
      </c>
      <c r="D166" s="10" t="s">
        <v>1287</v>
      </c>
      <c r="E166" s="10" t="s">
        <v>45</v>
      </c>
      <c r="F166" s="10" t="s">
        <v>3</v>
      </c>
      <c r="G166" s="10"/>
      <c r="H166" s="10"/>
      <c r="I166" s="10"/>
      <c r="J166" s="13">
        <v>819</v>
      </c>
      <c r="K166" s="10"/>
      <c r="L166" s="10" t="s">
        <v>912</v>
      </c>
      <c r="M166" s="10" t="str">
        <f>HYPERLINK("https://ceds.ed.gov/cedselementdetails.aspx?termid=3818")</f>
        <v>https://ceds.ed.gov/cedselementdetails.aspx?termid=3818</v>
      </c>
    </row>
  </sheetData>
  <sheetProtection/>
  <autoFilter ref="A1:M166"/>
  <hyperlinks>
    <hyperlink ref="C18" r:id="rId1" display="languageCodes.aspx"/>
    <hyperlink ref="C95" r:id="rId2" display="languageCodes.aspx"/>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M60"/>
  <sheetViews>
    <sheetView zoomScalePageLayoutView="0" workbookViewId="0" topLeftCell="A1">
      <selection activeCell="A1" sqref="A1"/>
    </sheetView>
  </sheetViews>
  <sheetFormatPr defaultColWidth="9.140625" defaultRowHeight="15"/>
  <cols>
    <col min="1" max="1" width="28.7109375" style="8" customWidth="1"/>
    <col min="2" max="3" width="36.57421875" style="8" customWidth="1"/>
    <col min="4" max="4" width="51.8515625" style="8" customWidth="1"/>
    <col min="5" max="5" width="42.00390625" style="8" customWidth="1"/>
    <col min="6" max="6" width="11.140625" style="8" bestFit="1" customWidth="1"/>
    <col min="7" max="7" width="36.57421875" style="8" bestFit="1" customWidth="1"/>
    <col min="8" max="8" width="40.00390625" style="8" customWidth="1"/>
    <col min="9" max="9" width="41.57421875" style="8" customWidth="1"/>
    <col min="10" max="10" width="9.00390625" style="14" bestFit="1" customWidth="1"/>
    <col min="11" max="12" width="36.57421875" style="8" bestFit="1" customWidth="1"/>
    <col min="13" max="13" width="29.00390625" style="8" customWidth="1"/>
    <col min="14" max="16384" width="9.140625" style="8" customWidth="1"/>
  </cols>
  <sheetData>
    <row r="1" spans="1:13" s="7" customFormat="1" ht="15">
      <c r="A1" s="7" t="s">
        <v>1042</v>
      </c>
      <c r="B1" s="7" t="s">
        <v>1043</v>
      </c>
      <c r="C1" s="7" t="s">
        <v>1044</v>
      </c>
      <c r="D1" s="7" t="s">
        <v>1577</v>
      </c>
      <c r="E1" s="7" t="s">
        <v>1045</v>
      </c>
      <c r="F1" s="7" t="s">
        <v>1046</v>
      </c>
      <c r="G1" s="7" t="s">
        <v>1047</v>
      </c>
      <c r="H1" s="7" t="s">
        <v>1048</v>
      </c>
      <c r="I1" s="7" t="s">
        <v>1049</v>
      </c>
      <c r="J1" s="12" t="s">
        <v>1050</v>
      </c>
      <c r="K1" s="7" t="s">
        <v>1051</v>
      </c>
      <c r="L1" s="7" t="s">
        <v>1052</v>
      </c>
      <c r="M1" s="7" t="s">
        <v>1072</v>
      </c>
    </row>
    <row r="2" spans="1:13" ht="240">
      <c r="A2" s="10" t="s">
        <v>1078</v>
      </c>
      <c r="B2" s="10" t="s">
        <v>1079</v>
      </c>
      <c r="C2" s="11" t="s">
        <v>1053</v>
      </c>
      <c r="D2" s="10" t="s">
        <v>1080</v>
      </c>
      <c r="E2" s="10" t="s">
        <v>924</v>
      </c>
      <c r="F2" s="10" t="s">
        <v>2</v>
      </c>
      <c r="G2" s="10" t="s">
        <v>20</v>
      </c>
      <c r="H2" s="10" t="s">
        <v>1081</v>
      </c>
      <c r="I2" s="10"/>
      <c r="J2" s="13">
        <v>10</v>
      </c>
      <c r="K2" s="10"/>
      <c r="L2" s="10" t="s">
        <v>1082</v>
      </c>
      <c r="M2" s="10" t="str">
        <f>HYPERLINK("https://ceds.ed.gov/cedselementdetails.aspx?termid=3358")</f>
        <v>https://ceds.ed.gov/cedselementdetails.aspx?termid=3358</v>
      </c>
    </row>
    <row r="3" spans="1:13" ht="375">
      <c r="A3" s="10" t="s">
        <v>59</v>
      </c>
      <c r="B3" s="10" t="s">
        <v>60</v>
      </c>
      <c r="C3" s="11" t="s">
        <v>1090</v>
      </c>
      <c r="D3" s="10" t="s">
        <v>1091</v>
      </c>
      <c r="E3" s="10" t="s">
        <v>928</v>
      </c>
      <c r="F3" s="10" t="s">
        <v>2</v>
      </c>
      <c r="G3" s="10"/>
      <c r="H3" s="10" t="s">
        <v>61</v>
      </c>
      <c r="I3" s="10"/>
      <c r="J3" s="13">
        <v>21</v>
      </c>
      <c r="K3" s="10"/>
      <c r="L3" s="10" t="s">
        <v>62</v>
      </c>
      <c r="M3" s="10" t="str">
        <f>HYPERLINK("https://ceds.ed.gov/cedselementdetails.aspx?termid=3021")</f>
        <v>https://ceds.ed.gov/cedselementdetails.aspx?termid=3021</v>
      </c>
    </row>
    <row r="4" spans="1:13" ht="240">
      <c r="A4" s="10" t="s">
        <v>1092</v>
      </c>
      <c r="B4" s="10" t="s">
        <v>1093</v>
      </c>
      <c r="C4" s="11" t="s">
        <v>998</v>
      </c>
      <c r="D4" s="10" t="s">
        <v>1094</v>
      </c>
      <c r="E4" s="10" t="s">
        <v>929</v>
      </c>
      <c r="F4" s="10" t="s">
        <v>2</v>
      </c>
      <c r="G4" s="10"/>
      <c r="H4" s="10" t="s">
        <v>1095</v>
      </c>
      <c r="I4" s="10"/>
      <c r="J4" s="13">
        <v>383</v>
      </c>
      <c r="K4" s="10"/>
      <c r="L4" s="10" t="s">
        <v>1096</v>
      </c>
      <c r="M4" s="10" t="str">
        <f>HYPERLINK("https://ceds.ed.gov/cedselementdetails.aspx?termid=3374")</f>
        <v>https://ceds.ed.gov/cedselementdetails.aspx?termid=3374</v>
      </c>
    </row>
    <row r="5" spans="1:13" ht="75">
      <c r="A5" s="10" t="s">
        <v>100</v>
      </c>
      <c r="B5" s="10" t="s">
        <v>101</v>
      </c>
      <c r="C5" s="10" t="s">
        <v>0</v>
      </c>
      <c r="D5" s="10" t="s">
        <v>1114</v>
      </c>
      <c r="E5" s="10" t="s">
        <v>934</v>
      </c>
      <c r="F5" s="10" t="s">
        <v>2</v>
      </c>
      <c r="G5" s="10" t="s">
        <v>102</v>
      </c>
      <c r="H5" s="10" t="s">
        <v>103</v>
      </c>
      <c r="I5" s="10"/>
      <c r="J5" s="13">
        <v>391</v>
      </c>
      <c r="K5" s="10"/>
      <c r="L5" s="10" t="s">
        <v>104</v>
      </c>
      <c r="M5" s="10" t="str">
        <f>HYPERLINK("https://ceds.ed.gov/cedselementdetails.aspx?termid=3383")</f>
        <v>https://ceds.ed.gov/cedselementdetails.aspx?termid=3383</v>
      </c>
    </row>
    <row r="6" spans="1:13" ht="150">
      <c r="A6" s="10" t="s">
        <v>1116</v>
      </c>
      <c r="B6" s="10" t="s">
        <v>89</v>
      </c>
      <c r="C6" s="10" t="s">
        <v>0</v>
      </c>
      <c r="D6" s="10" t="s">
        <v>1117</v>
      </c>
      <c r="E6" s="10" t="s">
        <v>934</v>
      </c>
      <c r="F6" s="10" t="s">
        <v>2</v>
      </c>
      <c r="G6" s="10" t="s">
        <v>20</v>
      </c>
      <c r="H6" s="10" t="s">
        <v>1118</v>
      </c>
      <c r="I6" s="10" t="s">
        <v>90</v>
      </c>
      <c r="J6" s="13">
        <v>406</v>
      </c>
      <c r="K6" s="10"/>
      <c r="L6" s="10" t="s">
        <v>1119</v>
      </c>
      <c r="M6" s="10" t="str">
        <f>HYPERLINK("https://ceds.ed.gov/cedselementdetails.aspx?termid=3397")</f>
        <v>https://ceds.ed.gov/cedselementdetails.aspx?termid=3397</v>
      </c>
    </row>
    <row r="7" spans="1:13" ht="120">
      <c r="A7" s="10" t="s">
        <v>126</v>
      </c>
      <c r="B7" s="10" t="s">
        <v>127</v>
      </c>
      <c r="C7" s="10" t="s">
        <v>0</v>
      </c>
      <c r="D7" s="10" t="s">
        <v>1122</v>
      </c>
      <c r="E7" s="10" t="s">
        <v>934</v>
      </c>
      <c r="F7" s="10" t="s">
        <v>2</v>
      </c>
      <c r="G7" s="10" t="s">
        <v>128</v>
      </c>
      <c r="H7" s="10" t="s">
        <v>129</v>
      </c>
      <c r="I7" s="10"/>
      <c r="J7" s="13">
        <v>402</v>
      </c>
      <c r="K7" s="10"/>
      <c r="L7" s="10" t="s">
        <v>130</v>
      </c>
      <c r="M7" s="10" t="str">
        <f>HYPERLINK("https://ceds.ed.gov/cedselementdetails.aspx?termid=3394")</f>
        <v>https://ceds.ed.gov/cedselementdetails.aspx?termid=3394</v>
      </c>
    </row>
    <row r="8" spans="1:13" ht="105">
      <c r="A8" s="10" t="s">
        <v>1123</v>
      </c>
      <c r="B8" s="10" t="s">
        <v>141</v>
      </c>
      <c r="C8" s="10" t="s">
        <v>0</v>
      </c>
      <c r="D8" s="10" t="s">
        <v>1121</v>
      </c>
      <c r="E8" s="10" t="s">
        <v>142</v>
      </c>
      <c r="F8" s="10" t="s">
        <v>2</v>
      </c>
      <c r="G8" s="10" t="s">
        <v>16</v>
      </c>
      <c r="H8" s="10" t="s">
        <v>1124</v>
      </c>
      <c r="I8" s="10"/>
      <c r="J8" s="13">
        <v>724</v>
      </c>
      <c r="K8" s="10"/>
      <c r="L8" s="10" t="s">
        <v>1125</v>
      </c>
      <c r="M8" s="10" t="str">
        <f>HYPERLINK("https://ceds.ed.gov/cedselementdetails.aspx?termid=3700")</f>
        <v>https://ceds.ed.gov/cedselementdetails.aspx?termid=3700</v>
      </c>
    </row>
    <row r="9" spans="1:13" ht="135">
      <c r="A9" s="10" t="s">
        <v>1126</v>
      </c>
      <c r="B9" s="10" t="s">
        <v>825</v>
      </c>
      <c r="C9" s="11" t="s">
        <v>1035</v>
      </c>
      <c r="D9" s="10" t="s">
        <v>1121</v>
      </c>
      <c r="E9" s="10" t="s">
        <v>934</v>
      </c>
      <c r="F9" s="10" t="s">
        <v>2</v>
      </c>
      <c r="G9" s="10"/>
      <c r="H9" s="10" t="s">
        <v>1127</v>
      </c>
      <c r="I9" s="10"/>
      <c r="J9" s="13">
        <v>405</v>
      </c>
      <c r="K9" s="10"/>
      <c r="L9" s="10" t="s">
        <v>1128</v>
      </c>
      <c r="M9" s="10" t="str">
        <f>HYPERLINK("https://ceds.ed.gov/cedselementdetails.aspx?termid=3396")</f>
        <v>https://ceds.ed.gov/cedselementdetails.aspx?termid=3396</v>
      </c>
    </row>
    <row r="10" spans="1:13" ht="75">
      <c r="A10" s="10" t="s">
        <v>1131</v>
      </c>
      <c r="B10" s="10" t="s">
        <v>199</v>
      </c>
      <c r="C10" s="10" t="s">
        <v>0</v>
      </c>
      <c r="D10" s="10" t="s">
        <v>1114</v>
      </c>
      <c r="E10" s="10" t="s">
        <v>934</v>
      </c>
      <c r="F10" s="10" t="s">
        <v>2</v>
      </c>
      <c r="G10" s="10" t="s">
        <v>20</v>
      </c>
      <c r="H10" s="10" t="s">
        <v>1132</v>
      </c>
      <c r="I10" s="10"/>
      <c r="J10" s="13">
        <v>422</v>
      </c>
      <c r="K10" s="10"/>
      <c r="L10" s="10" t="s">
        <v>1133</v>
      </c>
      <c r="M10" s="10" t="str">
        <f>HYPERLINK("https://ceds.ed.gov/cedselementdetails.aspx?termid=3412")</f>
        <v>https://ceds.ed.gov/cedselementdetails.aspx?termid=3412</v>
      </c>
    </row>
    <row r="11" spans="1:13" ht="75">
      <c r="A11" s="10" t="s">
        <v>1134</v>
      </c>
      <c r="B11" s="10" t="s">
        <v>200</v>
      </c>
      <c r="C11" s="10" t="s">
        <v>0</v>
      </c>
      <c r="D11" s="10" t="s">
        <v>1114</v>
      </c>
      <c r="E11" s="10" t="s">
        <v>934</v>
      </c>
      <c r="F11" s="10" t="s">
        <v>2</v>
      </c>
      <c r="G11" s="10" t="s">
        <v>20</v>
      </c>
      <c r="H11" s="10" t="s">
        <v>1135</v>
      </c>
      <c r="I11" s="10"/>
      <c r="J11" s="13">
        <v>421</v>
      </c>
      <c r="K11" s="10"/>
      <c r="L11" s="10" t="s">
        <v>1136</v>
      </c>
      <c r="M11" s="10" t="str">
        <f>HYPERLINK("https://ceds.ed.gov/cedselementdetails.aspx?termid=3411")</f>
        <v>https://ceds.ed.gov/cedselementdetails.aspx?termid=3411</v>
      </c>
    </row>
    <row r="12" spans="1:13" ht="75">
      <c r="A12" s="10" t="s">
        <v>137</v>
      </c>
      <c r="B12" s="10" t="s">
        <v>138</v>
      </c>
      <c r="C12" s="10" t="s">
        <v>0</v>
      </c>
      <c r="D12" s="10" t="s">
        <v>1114</v>
      </c>
      <c r="E12" s="10" t="s">
        <v>934</v>
      </c>
      <c r="F12" s="10" t="s">
        <v>2</v>
      </c>
      <c r="G12" s="10" t="s">
        <v>20</v>
      </c>
      <c r="H12" s="10" t="s">
        <v>139</v>
      </c>
      <c r="I12" s="10"/>
      <c r="J12" s="13">
        <v>423</v>
      </c>
      <c r="K12" s="10"/>
      <c r="L12" s="10" t="s">
        <v>140</v>
      </c>
      <c r="M12" s="10" t="str">
        <f>HYPERLINK("https://ceds.ed.gov/cedselementdetails.aspx?termid=3413")</f>
        <v>https://ceds.ed.gov/cedselementdetails.aspx?termid=3413</v>
      </c>
    </row>
    <row r="13" spans="1:13" ht="75">
      <c r="A13" s="10" t="s">
        <v>143</v>
      </c>
      <c r="B13" s="10" t="s">
        <v>1137</v>
      </c>
      <c r="C13" s="10" t="s">
        <v>0</v>
      </c>
      <c r="D13" s="10" t="s">
        <v>1114</v>
      </c>
      <c r="E13" s="10" t="s">
        <v>934</v>
      </c>
      <c r="F13" s="10" t="s">
        <v>2</v>
      </c>
      <c r="G13" s="10" t="s">
        <v>79</v>
      </c>
      <c r="H13" s="10" t="s">
        <v>154</v>
      </c>
      <c r="I13" s="10"/>
      <c r="J13" s="13">
        <v>400</v>
      </c>
      <c r="K13" s="10"/>
      <c r="L13" s="10" t="s">
        <v>144</v>
      </c>
      <c r="M13" s="10" t="str">
        <f>HYPERLINK("https://ceds.ed.gov/cedselementdetails.aspx?termid=3392")</f>
        <v>https://ceds.ed.gov/cedselementdetails.aspx?termid=3392</v>
      </c>
    </row>
    <row r="14" spans="1:13" ht="360">
      <c r="A14" s="10" t="s">
        <v>152</v>
      </c>
      <c r="B14" s="10" t="s">
        <v>153</v>
      </c>
      <c r="C14" s="11" t="s">
        <v>993</v>
      </c>
      <c r="D14" s="10" t="s">
        <v>1138</v>
      </c>
      <c r="E14" s="10" t="s">
        <v>935</v>
      </c>
      <c r="F14" s="10" t="s">
        <v>2</v>
      </c>
      <c r="G14" s="10"/>
      <c r="H14" s="10" t="s">
        <v>154</v>
      </c>
      <c r="I14" s="10"/>
      <c r="J14" s="13">
        <v>177</v>
      </c>
      <c r="K14" s="10"/>
      <c r="L14" s="10" t="s">
        <v>155</v>
      </c>
      <c r="M14" s="10" t="str">
        <f>HYPERLINK("https://ceds.ed.gov/cedselementdetails.aspx?termid=3177")</f>
        <v>https://ceds.ed.gov/cedselementdetails.aspx?termid=3177</v>
      </c>
    </row>
    <row r="15" spans="1:13" ht="120">
      <c r="A15" s="10" t="s">
        <v>160</v>
      </c>
      <c r="B15" s="10" t="s">
        <v>161</v>
      </c>
      <c r="C15" s="10" t="s">
        <v>936</v>
      </c>
      <c r="D15" s="10" t="s">
        <v>1140</v>
      </c>
      <c r="E15" s="10" t="s">
        <v>934</v>
      </c>
      <c r="F15" s="10" t="s">
        <v>2</v>
      </c>
      <c r="G15" s="10"/>
      <c r="H15" s="10" t="s">
        <v>162</v>
      </c>
      <c r="I15" s="10"/>
      <c r="J15" s="13">
        <v>386</v>
      </c>
      <c r="K15" s="10"/>
      <c r="L15" s="10" t="s">
        <v>163</v>
      </c>
      <c r="M15" s="10" t="str">
        <f>HYPERLINK("https://ceds.ed.gov/cedselementdetails.aspx?termid=3377")</f>
        <v>https://ceds.ed.gov/cedselementdetails.aspx?termid=3377</v>
      </c>
    </row>
    <row r="16" spans="1:13" ht="105">
      <c r="A16" s="10" t="s">
        <v>172</v>
      </c>
      <c r="B16" s="10" t="s">
        <v>173</v>
      </c>
      <c r="C16" s="10" t="s">
        <v>0</v>
      </c>
      <c r="D16" s="10" t="s">
        <v>1146</v>
      </c>
      <c r="E16" s="10" t="s">
        <v>929</v>
      </c>
      <c r="F16" s="10" t="s">
        <v>2</v>
      </c>
      <c r="G16" s="10" t="s">
        <v>20</v>
      </c>
      <c r="H16" s="10" t="s">
        <v>174</v>
      </c>
      <c r="I16" s="10"/>
      <c r="J16" s="13">
        <v>418</v>
      </c>
      <c r="K16" s="10"/>
      <c r="L16" s="10" t="s">
        <v>175</v>
      </c>
      <c r="M16" s="10" t="str">
        <f>HYPERLINK("https://ceds.ed.gov/cedselementdetails.aspx?termid=3408")</f>
        <v>https://ceds.ed.gov/cedselementdetails.aspx?termid=3408</v>
      </c>
    </row>
    <row r="17" spans="1:13" ht="105">
      <c r="A17" s="10" t="s">
        <v>179</v>
      </c>
      <c r="B17" s="10" t="s">
        <v>180</v>
      </c>
      <c r="C17" s="10" t="s">
        <v>0</v>
      </c>
      <c r="D17" s="10" t="s">
        <v>1146</v>
      </c>
      <c r="E17" s="10" t="s">
        <v>929</v>
      </c>
      <c r="F17" s="10" t="s">
        <v>2</v>
      </c>
      <c r="G17" s="10" t="s">
        <v>20</v>
      </c>
      <c r="H17" s="10" t="s">
        <v>181</v>
      </c>
      <c r="I17" s="10"/>
      <c r="J17" s="13">
        <v>419</v>
      </c>
      <c r="K17" s="10"/>
      <c r="L17" s="10" t="s">
        <v>182</v>
      </c>
      <c r="M17" s="10" t="str">
        <f>HYPERLINK("https://ceds.ed.gov/cedselementdetails.aspx?termid=3409")</f>
        <v>https://ceds.ed.gov/cedselementdetails.aspx?termid=3409</v>
      </c>
    </row>
    <row r="18" spans="1:13" ht="390">
      <c r="A18" s="10" t="s">
        <v>183</v>
      </c>
      <c r="B18" s="10" t="s">
        <v>184</v>
      </c>
      <c r="C18" s="11" t="s">
        <v>995</v>
      </c>
      <c r="D18" s="10" t="s">
        <v>1147</v>
      </c>
      <c r="E18" s="10" t="s">
        <v>938</v>
      </c>
      <c r="F18" s="10" t="s">
        <v>2</v>
      </c>
      <c r="G18" s="10"/>
      <c r="H18" s="10" t="s">
        <v>185</v>
      </c>
      <c r="I18" s="10" t="s">
        <v>186</v>
      </c>
      <c r="J18" s="13">
        <v>26</v>
      </c>
      <c r="K18" s="10"/>
      <c r="L18" s="10" t="s">
        <v>187</v>
      </c>
      <c r="M18" s="10" t="str">
        <f>HYPERLINK("https://ceds.ed.gov/cedselementdetails.aspx?termid=3026")</f>
        <v>https://ceds.ed.gov/cedselementdetails.aspx?termid=3026</v>
      </c>
    </row>
    <row r="19" spans="1:13" ht="75">
      <c r="A19" s="10" t="s">
        <v>189</v>
      </c>
      <c r="B19" s="10" t="s">
        <v>190</v>
      </c>
      <c r="C19" s="11" t="s">
        <v>996</v>
      </c>
      <c r="D19" s="10" t="s">
        <v>1148</v>
      </c>
      <c r="E19" s="10" t="s">
        <v>939</v>
      </c>
      <c r="F19" s="10" t="s">
        <v>2</v>
      </c>
      <c r="G19" s="10"/>
      <c r="H19" s="10" t="s">
        <v>191</v>
      </c>
      <c r="I19" s="10"/>
      <c r="J19" s="13">
        <v>25</v>
      </c>
      <c r="K19" s="10"/>
      <c r="L19" s="10" t="s">
        <v>192</v>
      </c>
      <c r="M19" s="10" t="str">
        <f>HYPERLINK("https://ceds.ed.gov/cedselementdetails.aspx?termid=3025")</f>
        <v>https://ceds.ed.gov/cedselementdetails.aspx?termid=3025</v>
      </c>
    </row>
    <row r="20" spans="1:13" ht="195">
      <c r="A20" s="10" t="s">
        <v>193</v>
      </c>
      <c r="B20" s="10" t="s">
        <v>194</v>
      </c>
      <c r="C20" s="11" t="s">
        <v>997</v>
      </c>
      <c r="D20" s="10" t="s">
        <v>1148</v>
      </c>
      <c r="E20" s="10" t="s">
        <v>937</v>
      </c>
      <c r="F20" s="10" t="s">
        <v>2</v>
      </c>
      <c r="G20" s="10"/>
      <c r="H20" s="10" t="s">
        <v>195</v>
      </c>
      <c r="I20" s="10" t="s">
        <v>196</v>
      </c>
      <c r="J20" s="13">
        <v>540</v>
      </c>
      <c r="K20" s="10"/>
      <c r="L20" s="10" t="s">
        <v>197</v>
      </c>
      <c r="M20" s="10" t="str">
        <f>HYPERLINK("https://ceds.ed.gov/cedselementdetails.aspx?termid=3531")</f>
        <v>https://ceds.ed.gov/cedselementdetails.aspx?termid=3531</v>
      </c>
    </row>
    <row r="21" spans="1:13" ht="75">
      <c r="A21" s="10" t="s">
        <v>203</v>
      </c>
      <c r="B21" s="10" t="s">
        <v>1149</v>
      </c>
      <c r="C21" s="10" t="s">
        <v>921</v>
      </c>
      <c r="D21" s="10" t="s">
        <v>1150</v>
      </c>
      <c r="E21" s="10" t="s">
        <v>929</v>
      </c>
      <c r="F21" s="10" t="s">
        <v>2</v>
      </c>
      <c r="G21" s="10"/>
      <c r="H21" s="10" t="s">
        <v>154</v>
      </c>
      <c r="I21" s="10"/>
      <c r="J21" s="13">
        <v>384</v>
      </c>
      <c r="K21" s="10"/>
      <c r="L21" s="10" t="s">
        <v>204</v>
      </c>
      <c r="M21" s="10" t="str">
        <f>HYPERLINK("https://ceds.ed.gov/cedselementdetails.aspx?termid=3375")</f>
        <v>https://ceds.ed.gov/cedselementdetails.aspx?termid=3375</v>
      </c>
    </row>
    <row r="22" spans="1:13" ht="120">
      <c r="A22" s="10" t="s">
        <v>213</v>
      </c>
      <c r="B22" s="10" t="s">
        <v>214</v>
      </c>
      <c r="C22" s="10" t="s">
        <v>0</v>
      </c>
      <c r="D22" s="10" t="s">
        <v>1152</v>
      </c>
      <c r="E22" s="10" t="s">
        <v>929</v>
      </c>
      <c r="F22" s="10" t="s">
        <v>2</v>
      </c>
      <c r="G22" s="10" t="s">
        <v>215</v>
      </c>
      <c r="H22" s="10" t="s">
        <v>216</v>
      </c>
      <c r="I22" s="10"/>
      <c r="J22" s="13">
        <v>410</v>
      </c>
      <c r="K22" s="10"/>
      <c r="L22" s="10" t="s">
        <v>217</v>
      </c>
      <c r="M22" s="10" t="str">
        <f>HYPERLINK("https://ceds.ed.gov/cedselementdetails.aspx?termid=3400")</f>
        <v>https://ceds.ed.gov/cedselementdetails.aspx?termid=3400</v>
      </c>
    </row>
    <row r="23" spans="1:13" ht="195">
      <c r="A23" s="10" t="s">
        <v>218</v>
      </c>
      <c r="B23" s="10" t="s">
        <v>219</v>
      </c>
      <c r="C23" s="10" t="s">
        <v>0</v>
      </c>
      <c r="D23" s="10" t="s">
        <v>1153</v>
      </c>
      <c r="E23" s="10" t="s">
        <v>929</v>
      </c>
      <c r="F23" s="10" t="s">
        <v>2</v>
      </c>
      <c r="G23" s="10" t="s">
        <v>220</v>
      </c>
      <c r="H23" s="10" t="s">
        <v>221</v>
      </c>
      <c r="I23" s="10"/>
      <c r="J23" s="13">
        <v>597</v>
      </c>
      <c r="K23" s="10"/>
      <c r="L23" s="10" t="s">
        <v>222</v>
      </c>
      <c r="M23" s="10" t="str">
        <f>HYPERLINK("https://ceds.ed.gov/cedselementdetails.aspx?termid=3590")</f>
        <v>https://ceds.ed.gov/cedselementdetails.aspx?termid=3590</v>
      </c>
    </row>
    <row r="24" spans="1:13" ht="120">
      <c r="A24" s="10" t="s">
        <v>223</v>
      </c>
      <c r="B24" s="10" t="s">
        <v>224</v>
      </c>
      <c r="C24" s="10" t="s">
        <v>0</v>
      </c>
      <c r="D24" s="10" t="s">
        <v>1154</v>
      </c>
      <c r="E24" s="10" t="s">
        <v>929</v>
      </c>
      <c r="F24" s="10" t="s">
        <v>2</v>
      </c>
      <c r="G24" s="10" t="s">
        <v>215</v>
      </c>
      <c r="H24" s="10" t="s">
        <v>225</v>
      </c>
      <c r="I24" s="10" t="s">
        <v>226</v>
      </c>
      <c r="J24" s="13">
        <v>411</v>
      </c>
      <c r="K24" s="10"/>
      <c r="L24" s="10" t="s">
        <v>227</v>
      </c>
      <c r="M24" s="10" t="str">
        <f>HYPERLINK("https://ceds.ed.gov/cedselementdetails.aspx?termid=3401")</f>
        <v>https://ceds.ed.gov/cedselementdetails.aspx?termid=3401</v>
      </c>
    </row>
    <row r="25" spans="1:13" ht="409.5">
      <c r="A25" s="10" t="s">
        <v>1156</v>
      </c>
      <c r="B25" s="10" t="s">
        <v>1157</v>
      </c>
      <c r="C25" s="11" t="s">
        <v>989</v>
      </c>
      <c r="D25" s="10" t="s">
        <v>1158</v>
      </c>
      <c r="E25" s="10" t="s">
        <v>929</v>
      </c>
      <c r="F25" s="10" t="s">
        <v>2</v>
      </c>
      <c r="G25" s="10"/>
      <c r="H25" s="10" t="s">
        <v>1159</v>
      </c>
      <c r="I25" s="10"/>
      <c r="J25" s="13">
        <v>389</v>
      </c>
      <c r="K25" s="10"/>
      <c r="L25" s="10" t="s">
        <v>1160</v>
      </c>
      <c r="M25" s="10" t="str">
        <f>HYPERLINK("https://ceds.ed.gov/cedselementdetails.aspx?termid=3380")</f>
        <v>https://ceds.ed.gov/cedselementdetails.aspx?termid=3380</v>
      </c>
    </row>
    <row r="26" spans="1:13" ht="75">
      <c r="A26" s="10" t="s">
        <v>246</v>
      </c>
      <c r="B26" s="10" t="s">
        <v>247</v>
      </c>
      <c r="C26" s="10" t="s">
        <v>0</v>
      </c>
      <c r="D26" s="10" t="s">
        <v>1162</v>
      </c>
      <c r="E26" s="10" t="s">
        <v>934</v>
      </c>
      <c r="F26" s="10" t="s">
        <v>2</v>
      </c>
      <c r="G26" s="10" t="s">
        <v>20</v>
      </c>
      <c r="H26" s="10" t="s">
        <v>248</v>
      </c>
      <c r="I26" s="10" t="s">
        <v>249</v>
      </c>
      <c r="J26" s="13">
        <v>397</v>
      </c>
      <c r="K26" s="10"/>
      <c r="L26" s="10" t="s">
        <v>250</v>
      </c>
      <c r="M26" s="10" t="str">
        <f>HYPERLINK("https://ceds.ed.gov/cedselementdetails.aspx?termid=3389")</f>
        <v>https://ceds.ed.gov/cedselementdetails.aspx?termid=3389</v>
      </c>
    </row>
    <row r="27" spans="1:13" ht="75">
      <c r="A27" s="10" t="s">
        <v>1165</v>
      </c>
      <c r="B27" s="10" t="s">
        <v>741</v>
      </c>
      <c r="C27" s="11" t="s">
        <v>1166</v>
      </c>
      <c r="D27" s="10" t="s">
        <v>1164</v>
      </c>
      <c r="E27" s="10" t="s">
        <v>976</v>
      </c>
      <c r="F27" s="10" t="s">
        <v>2</v>
      </c>
      <c r="G27" s="10"/>
      <c r="H27" s="10" t="s">
        <v>1167</v>
      </c>
      <c r="I27" s="10"/>
      <c r="J27" s="13">
        <v>572</v>
      </c>
      <c r="K27" s="10"/>
      <c r="L27" s="10" t="s">
        <v>1168</v>
      </c>
      <c r="M27" s="10" t="str">
        <f>HYPERLINK("https://ceds.ed.gov/cedselementdetails.aspx?termid=3564")</f>
        <v>https://ceds.ed.gov/cedselementdetails.aspx?termid=3564</v>
      </c>
    </row>
    <row r="28" spans="1:13" ht="180">
      <c r="A28" s="10" t="s">
        <v>253</v>
      </c>
      <c r="B28" s="10" t="s">
        <v>1169</v>
      </c>
      <c r="C28" s="10" t="s">
        <v>0</v>
      </c>
      <c r="D28" s="10" t="s">
        <v>1170</v>
      </c>
      <c r="E28" s="10" t="s">
        <v>944</v>
      </c>
      <c r="F28" s="10" t="s">
        <v>2</v>
      </c>
      <c r="G28" s="10" t="s">
        <v>254</v>
      </c>
      <c r="H28" s="10" t="s">
        <v>255</v>
      </c>
      <c r="I28" s="10"/>
      <c r="J28" s="13">
        <v>245</v>
      </c>
      <c r="K28" s="10"/>
      <c r="L28" s="10" t="s">
        <v>256</v>
      </c>
      <c r="M28" s="10" t="str">
        <f>HYPERLINK("https://ceds.ed.gov/cedselementdetails.aspx?termid=3245")</f>
        <v>https://ceds.ed.gov/cedselementdetails.aspx?termid=3245</v>
      </c>
    </row>
    <row r="29" spans="1:13" ht="409.5">
      <c r="A29" s="10" t="s">
        <v>1171</v>
      </c>
      <c r="B29" s="10" t="s">
        <v>201</v>
      </c>
      <c r="C29" s="11" t="s">
        <v>994</v>
      </c>
      <c r="D29" s="10" t="s">
        <v>1172</v>
      </c>
      <c r="E29" s="10" t="s">
        <v>941</v>
      </c>
      <c r="F29" s="10" t="s">
        <v>2</v>
      </c>
      <c r="G29" s="10"/>
      <c r="H29" s="10" t="s">
        <v>1173</v>
      </c>
      <c r="I29" s="10"/>
      <c r="J29" s="13">
        <v>369</v>
      </c>
      <c r="K29" s="10"/>
      <c r="L29" s="10" t="s">
        <v>1174</v>
      </c>
      <c r="M29" s="10" t="str">
        <f>HYPERLINK("https://ceds.ed.gov/cedselementdetails.aspx?termid=3368")</f>
        <v>https://ceds.ed.gov/cedselementdetails.aspx?termid=3368</v>
      </c>
    </row>
    <row r="30" spans="1:13" ht="120">
      <c r="A30" s="10" t="s">
        <v>261</v>
      </c>
      <c r="B30" s="10" t="s">
        <v>263</v>
      </c>
      <c r="C30" s="10" t="s">
        <v>0</v>
      </c>
      <c r="D30" s="10" t="s">
        <v>1099</v>
      </c>
      <c r="E30" s="10" t="s">
        <v>930</v>
      </c>
      <c r="F30" s="10" t="s">
        <v>2</v>
      </c>
      <c r="G30" s="10" t="s">
        <v>16</v>
      </c>
      <c r="H30" s="10" t="s">
        <v>264</v>
      </c>
      <c r="I30" s="10"/>
      <c r="J30" s="13">
        <v>275</v>
      </c>
      <c r="K30" s="10"/>
      <c r="L30" s="10" t="s">
        <v>262</v>
      </c>
      <c r="M30" s="10" t="str">
        <f>HYPERLINK("https://ceds.ed.gov/cedselementdetails.aspx?termid=3275")</f>
        <v>https://ceds.ed.gov/cedselementdetails.aspx?termid=3275</v>
      </c>
    </row>
    <row r="31" spans="1:13" ht="409.5">
      <c r="A31" s="10" t="s">
        <v>271</v>
      </c>
      <c r="B31" s="10" t="s">
        <v>272</v>
      </c>
      <c r="C31" s="11" t="s">
        <v>1176</v>
      </c>
      <c r="D31" s="10" t="s">
        <v>1175</v>
      </c>
      <c r="E31" s="10" t="s">
        <v>931</v>
      </c>
      <c r="F31" s="10" t="s">
        <v>2</v>
      </c>
      <c r="G31" s="10"/>
      <c r="H31" s="10" t="s">
        <v>273</v>
      </c>
      <c r="I31" s="10"/>
      <c r="J31" s="13">
        <v>29</v>
      </c>
      <c r="K31" s="10"/>
      <c r="L31" s="10" t="s">
        <v>274</v>
      </c>
      <c r="M31" s="10" t="str">
        <f>HYPERLINK("https://ceds.ed.gov/cedselementdetails.aspx?termid=3029")</f>
        <v>https://ceds.ed.gov/cedselementdetails.aspx?termid=3029</v>
      </c>
    </row>
    <row r="32" spans="1:13" ht="409.5">
      <c r="A32" s="10" t="s">
        <v>275</v>
      </c>
      <c r="B32" s="10" t="s">
        <v>276</v>
      </c>
      <c r="C32" s="11" t="s">
        <v>1177</v>
      </c>
      <c r="D32" s="10" t="s">
        <v>1139</v>
      </c>
      <c r="E32" s="10" t="s">
        <v>937</v>
      </c>
      <c r="F32" s="10" t="s">
        <v>2</v>
      </c>
      <c r="G32" s="10"/>
      <c r="H32" s="10" t="s">
        <v>277</v>
      </c>
      <c r="I32" s="10"/>
      <c r="J32" s="13">
        <v>415</v>
      </c>
      <c r="K32" s="10"/>
      <c r="L32" s="10" t="s">
        <v>278</v>
      </c>
      <c r="M32" s="10" t="str">
        <f>HYPERLINK("https://ceds.ed.gov/cedselementdetails.aspx?termid=3405")</f>
        <v>https://ceds.ed.gov/cedselementdetails.aspx?termid=3405</v>
      </c>
    </row>
    <row r="33" spans="1:13" ht="409.5">
      <c r="A33" s="10" t="s">
        <v>275</v>
      </c>
      <c r="B33" s="10" t="s">
        <v>276</v>
      </c>
      <c r="C33" s="11" t="s">
        <v>1177</v>
      </c>
      <c r="D33" s="10" t="s">
        <v>1139</v>
      </c>
      <c r="E33" s="10" t="s">
        <v>937</v>
      </c>
      <c r="F33" s="10" t="s">
        <v>2</v>
      </c>
      <c r="G33" s="10"/>
      <c r="H33" s="10" t="s">
        <v>277</v>
      </c>
      <c r="I33" s="10"/>
      <c r="J33" s="13">
        <v>415</v>
      </c>
      <c r="K33" s="10"/>
      <c r="L33" s="10" t="s">
        <v>278</v>
      </c>
      <c r="M33" s="10" t="str">
        <f>HYPERLINK("https://ceds.ed.gov/cedselementdetails.aspx?termid=3405")</f>
        <v>https://ceds.ed.gov/cedselementdetails.aspx?termid=3405</v>
      </c>
    </row>
    <row r="34" spans="1:13" ht="409.5">
      <c r="A34" s="10" t="s">
        <v>1216</v>
      </c>
      <c r="B34" s="10" t="s">
        <v>198</v>
      </c>
      <c r="C34" s="11" t="s">
        <v>994</v>
      </c>
      <c r="D34" s="10" t="s">
        <v>1217</v>
      </c>
      <c r="E34" s="10" t="s">
        <v>940</v>
      </c>
      <c r="F34" s="10" t="s">
        <v>2</v>
      </c>
      <c r="G34" s="10"/>
      <c r="H34" s="10" t="s">
        <v>1218</v>
      </c>
      <c r="I34" s="10"/>
      <c r="J34" s="13">
        <v>27</v>
      </c>
      <c r="K34" s="10"/>
      <c r="L34" s="10" t="s">
        <v>1219</v>
      </c>
      <c r="M34" s="10" t="str">
        <f>HYPERLINK("https://ceds.ed.gov/cedselementdetails.aspx?termid=3027")</f>
        <v>https://ceds.ed.gov/cedselementdetails.aspx?termid=3027</v>
      </c>
    </row>
    <row r="35" spans="1:13" ht="405">
      <c r="A35" s="10" t="s">
        <v>339</v>
      </c>
      <c r="B35" s="10" t="s">
        <v>340</v>
      </c>
      <c r="C35" s="11" t="s">
        <v>1232</v>
      </c>
      <c r="D35" s="10" t="s">
        <v>1231</v>
      </c>
      <c r="E35" s="10" t="s">
        <v>952</v>
      </c>
      <c r="F35" s="10" t="s">
        <v>2</v>
      </c>
      <c r="G35" s="10"/>
      <c r="H35" s="10" t="s">
        <v>341</v>
      </c>
      <c r="I35" s="10"/>
      <c r="J35" s="13">
        <v>343</v>
      </c>
      <c r="K35" s="10"/>
      <c r="L35" s="10" t="s">
        <v>342</v>
      </c>
      <c r="M35" s="10" t="str">
        <f>HYPERLINK("https://ceds.ed.gov/cedselementdetails.aspx?termid=3342")</f>
        <v>https://ceds.ed.gov/cedselementdetails.aspx?termid=3342</v>
      </c>
    </row>
    <row r="36" spans="1:13" ht="210">
      <c r="A36" s="10" t="s">
        <v>343</v>
      </c>
      <c r="B36" s="10" t="s">
        <v>344</v>
      </c>
      <c r="C36" s="11" t="s">
        <v>1233</v>
      </c>
      <c r="D36" s="10" t="s">
        <v>1234</v>
      </c>
      <c r="E36" s="10" t="s">
        <v>345</v>
      </c>
      <c r="F36" s="10" t="s">
        <v>2</v>
      </c>
      <c r="G36" s="10"/>
      <c r="H36" s="10" t="s">
        <v>1235</v>
      </c>
      <c r="I36" s="10"/>
      <c r="J36" s="13">
        <v>336</v>
      </c>
      <c r="K36" s="10"/>
      <c r="L36" s="10" t="s">
        <v>346</v>
      </c>
      <c r="M36" s="10" t="str">
        <f>HYPERLINK("https://ceds.ed.gov/cedselementdetails.aspx?termid=3335")</f>
        <v>https://ceds.ed.gov/cedselementdetails.aspx?termid=3335</v>
      </c>
    </row>
    <row r="37" spans="1:13" ht="135">
      <c r="A37" s="10" t="s">
        <v>350</v>
      </c>
      <c r="B37" s="10" t="s">
        <v>351</v>
      </c>
      <c r="C37" s="11" t="s">
        <v>1002</v>
      </c>
      <c r="D37" s="10" t="s">
        <v>1236</v>
      </c>
      <c r="E37" s="10" t="s">
        <v>352</v>
      </c>
      <c r="F37" s="10" t="s">
        <v>2</v>
      </c>
      <c r="G37" s="10"/>
      <c r="H37" s="10" t="s">
        <v>353</v>
      </c>
      <c r="I37" s="10"/>
      <c r="J37" s="13">
        <v>310</v>
      </c>
      <c r="K37" s="10"/>
      <c r="L37" s="10" t="s">
        <v>354</v>
      </c>
      <c r="M37" s="10" t="str">
        <f>HYPERLINK("https://ceds.ed.gov/cedselementdetails.aspx?termid=3310")</f>
        <v>https://ceds.ed.gov/cedselementdetails.aspx?termid=3310</v>
      </c>
    </row>
    <row r="38" spans="1:13" ht="180">
      <c r="A38" s="10" t="s">
        <v>365</v>
      </c>
      <c r="B38" s="10" t="s">
        <v>366</v>
      </c>
      <c r="C38" s="11" t="s">
        <v>1240</v>
      </c>
      <c r="D38" s="10" t="s">
        <v>1213</v>
      </c>
      <c r="E38" s="10" t="s">
        <v>952</v>
      </c>
      <c r="F38" s="10" t="s">
        <v>2</v>
      </c>
      <c r="G38" s="10"/>
      <c r="H38" s="10" t="s">
        <v>367</v>
      </c>
      <c r="I38" s="10"/>
      <c r="J38" s="13">
        <v>345</v>
      </c>
      <c r="K38" s="10"/>
      <c r="L38" s="10" t="s">
        <v>368</v>
      </c>
      <c r="M38" s="10" t="str">
        <f>HYPERLINK("https://ceds.ed.gov/cedselementdetails.aspx?termid=3344")</f>
        <v>https://ceds.ed.gov/cedselementdetails.aspx?termid=3344</v>
      </c>
    </row>
    <row r="39" spans="1:13" ht="180">
      <c r="A39" s="10" t="s">
        <v>1243</v>
      </c>
      <c r="B39" s="10" t="s">
        <v>371</v>
      </c>
      <c r="C39" s="11" t="s">
        <v>1244</v>
      </c>
      <c r="D39" s="10" t="s">
        <v>1245</v>
      </c>
      <c r="E39" s="10" t="s">
        <v>954</v>
      </c>
      <c r="F39" s="10" t="s">
        <v>2</v>
      </c>
      <c r="G39" s="10"/>
      <c r="H39" s="10" t="s">
        <v>1246</v>
      </c>
      <c r="I39" s="10"/>
      <c r="J39" s="13">
        <v>318</v>
      </c>
      <c r="K39" s="10"/>
      <c r="L39" s="10" t="s">
        <v>1247</v>
      </c>
      <c r="M39" s="10" t="str">
        <f>HYPERLINK("https://ceds.ed.gov/cedselementdetails.aspx?termid=3318")</f>
        <v>https://ceds.ed.gov/cedselementdetails.aspx?termid=3318</v>
      </c>
    </row>
    <row r="40" spans="1:13" ht="150">
      <c r="A40" s="10" t="s">
        <v>1249</v>
      </c>
      <c r="B40" s="10" t="s">
        <v>370</v>
      </c>
      <c r="C40" s="11" t="s">
        <v>1250</v>
      </c>
      <c r="D40" s="10" t="s">
        <v>1230</v>
      </c>
      <c r="E40" s="10" t="s">
        <v>947</v>
      </c>
      <c r="F40" s="10" t="s">
        <v>2</v>
      </c>
      <c r="G40" s="10"/>
      <c r="H40" s="10" t="s">
        <v>1251</v>
      </c>
      <c r="I40" s="10"/>
      <c r="J40" s="13">
        <v>356</v>
      </c>
      <c r="K40" s="10"/>
      <c r="L40" s="10" t="s">
        <v>1252</v>
      </c>
      <c r="M40" s="10" t="str">
        <f>HYPERLINK("https://ceds.ed.gov/cedselementdetails.aspx?termid=3355")</f>
        <v>https://ceds.ed.gov/cedselementdetails.aspx?termid=3355</v>
      </c>
    </row>
    <row r="41" spans="1:13" ht="105">
      <c r="A41" s="10" t="s">
        <v>1254</v>
      </c>
      <c r="B41" s="10" t="s">
        <v>1255</v>
      </c>
      <c r="C41" s="11" t="s">
        <v>1256</v>
      </c>
      <c r="D41" s="10" t="s">
        <v>1237</v>
      </c>
      <c r="E41" s="10" t="s">
        <v>352</v>
      </c>
      <c r="F41" s="10" t="s">
        <v>2</v>
      </c>
      <c r="G41" s="10"/>
      <c r="H41" s="10" t="s">
        <v>1257</v>
      </c>
      <c r="I41" s="10"/>
      <c r="J41" s="13">
        <v>314</v>
      </c>
      <c r="K41" s="10"/>
      <c r="L41" s="10" t="s">
        <v>1258</v>
      </c>
      <c r="M41" s="10" t="str">
        <f>HYPERLINK("https://ceds.ed.gov/cedselementdetails.aspx?termid=3314")</f>
        <v>https://ceds.ed.gov/cedselementdetails.aspx?termid=3314</v>
      </c>
    </row>
    <row r="42" spans="1:13" ht="300">
      <c r="A42" s="10" t="s">
        <v>1274</v>
      </c>
      <c r="B42" s="10" t="s">
        <v>769</v>
      </c>
      <c r="C42" s="11" t="s">
        <v>1275</v>
      </c>
      <c r="D42" s="10" t="s">
        <v>1276</v>
      </c>
      <c r="E42" s="10" t="s">
        <v>345</v>
      </c>
      <c r="F42" s="10" t="s">
        <v>2</v>
      </c>
      <c r="G42" s="10"/>
      <c r="H42" s="10" t="s">
        <v>1277</v>
      </c>
      <c r="I42" s="10"/>
      <c r="J42" s="13">
        <v>304</v>
      </c>
      <c r="K42" s="10"/>
      <c r="L42" s="10" t="s">
        <v>1278</v>
      </c>
      <c r="M42" s="10" t="str">
        <f>HYPERLINK("https://ceds.ed.gov/cedselementdetails.aspx?termid=3304")</f>
        <v>https://ceds.ed.gov/cedselementdetails.aspx?termid=3304</v>
      </c>
    </row>
    <row r="43" spans="1:13" ht="60">
      <c r="A43" s="10" t="s">
        <v>1280</v>
      </c>
      <c r="B43" s="10" t="s">
        <v>1281</v>
      </c>
      <c r="C43" s="10" t="s">
        <v>0</v>
      </c>
      <c r="D43" s="10" t="s">
        <v>1266</v>
      </c>
      <c r="E43" s="10" t="s">
        <v>925</v>
      </c>
      <c r="F43" s="10" t="s">
        <v>2</v>
      </c>
      <c r="G43" s="10" t="s">
        <v>1112</v>
      </c>
      <c r="H43" s="10" t="s">
        <v>1282</v>
      </c>
      <c r="I43" s="10"/>
      <c r="J43" s="13">
        <v>633</v>
      </c>
      <c r="K43" s="10"/>
      <c r="L43" s="10" t="s">
        <v>1283</v>
      </c>
      <c r="M43" s="10" t="str">
        <f>HYPERLINK("https://ceds.ed.gov/cedselementdetails.aspx?termid=3626")</f>
        <v>https://ceds.ed.gov/cedselementdetails.aspx?termid=3626</v>
      </c>
    </row>
    <row r="44" spans="1:13" ht="120">
      <c r="A44" s="10" t="s">
        <v>1290</v>
      </c>
      <c r="B44" s="10" t="s">
        <v>441</v>
      </c>
      <c r="C44" s="10" t="s">
        <v>0</v>
      </c>
      <c r="D44" s="10" t="s">
        <v>1291</v>
      </c>
      <c r="E44" s="10" t="s">
        <v>960</v>
      </c>
      <c r="F44" s="10" t="s">
        <v>2</v>
      </c>
      <c r="G44" s="10" t="s">
        <v>10</v>
      </c>
      <c r="H44" s="10" t="s">
        <v>1292</v>
      </c>
      <c r="I44" s="10"/>
      <c r="J44" s="13">
        <v>97</v>
      </c>
      <c r="K44" s="10"/>
      <c r="L44" s="10" t="s">
        <v>1293</v>
      </c>
      <c r="M44" s="10" t="str">
        <f>HYPERLINK("https://ceds.ed.gov/cedselementdetails.aspx?termid=3097")</f>
        <v>https://ceds.ed.gov/cedselementdetails.aspx?termid=3097</v>
      </c>
    </row>
    <row r="45" spans="1:13" ht="345">
      <c r="A45" s="10" t="s">
        <v>474</v>
      </c>
      <c r="B45" s="10" t="s">
        <v>1302</v>
      </c>
      <c r="C45" s="11" t="s">
        <v>1303</v>
      </c>
      <c r="D45" s="10" t="s">
        <v>1148</v>
      </c>
      <c r="E45" s="10" t="s">
        <v>963</v>
      </c>
      <c r="F45" s="10" t="s">
        <v>2</v>
      </c>
      <c r="G45" s="10"/>
      <c r="H45" s="10" t="s">
        <v>1304</v>
      </c>
      <c r="I45" s="10"/>
      <c r="J45" s="13">
        <v>126</v>
      </c>
      <c r="K45" s="10"/>
      <c r="L45" s="10" t="s">
        <v>475</v>
      </c>
      <c r="M45" s="10" t="str">
        <f>HYPERLINK("https://ceds.ed.gov/cedselementdetails.aspx?termid=3126")</f>
        <v>https://ceds.ed.gov/cedselementdetails.aspx?termid=3126</v>
      </c>
    </row>
    <row r="46" spans="1:13" ht="60">
      <c r="A46" s="10" t="s">
        <v>479</v>
      </c>
      <c r="B46" s="10" t="s">
        <v>480</v>
      </c>
      <c r="C46" s="11" t="s">
        <v>1015</v>
      </c>
      <c r="D46" s="10" t="s">
        <v>1305</v>
      </c>
      <c r="E46" s="10" t="s">
        <v>352</v>
      </c>
      <c r="F46" s="10" t="s">
        <v>2</v>
      </c>
      <c r="G46" s="10"/>
      <c r="H46" s="10" t="s">
        <v>481</v>
      </c>
      <c r="I46" s="10"/>
      <c r="J46" s="13">
        <v>309</v>
      </c>
      <c r="K46" s="10"/>
      <c r="L46" s="10" t="s">
        <v>482</v>
      </c>
      <c r="M46" s="10" t="str">
        <f>HYPERLINK("https://ceds.ed.gov/cedselementdetails.aspx?termid=3309")</f>
        <v>https://ceds.ed.gov/cedselementdetails.aspx?termid=3309</v>
      </c>
    </row>
    <row r="47" spans="1:13" ht="409.5">
      <c r="A47" s="10" t="s">
        <v>486</v>
      </c>
      <c r="B47" s="10" t="s">
        <v>487</v>
      </c>
      <c r="C47" s="11" t="s">
        <v>1307</v>
      </c>
      <c r="D47" s="10" t="s">
        <v>1308</v>
      </c>
      <c r="E47" s="10" t="s">
        <v>964</v>
      </c>
      <c r="F47" s="10" t="s">
        <v>2</v>
      </c>
      <c r="G47" s="10"/>
      <c r="H47" s="10" t="s">
        <v>488</v>
      </c>
      <c r="I47" s="10"/>
      <c r="J47" s="13">
        <v>141</v>
      </c>
      <c r="K47" s="10"/>
      <c r="L47" s="10" t="s">
        <v>489</v>
      </c>
      <c r="M47" s="10" t="str">
        <f>HYPERLINK("https://ceds.ed.gov/cedselementdetails.aspx?termid=3141")</f>
        <v>https://ceds.ed.gov/cedselementdetails.aspx?termid=3141</v>
      </c>
    </row>
    <row r="48" spans="1:13" ht="210">
      <c r="A48" s="10" t="s">
        <v>527</v>
      </c>
      <c r="B48" s="10" t="s">
        <v>528</v>
      </c>
      <c r="C48" s="11" t="s">
        <v>1233</v>
      </c>
      <c r="D48" s="10" t="s">
        <v>1234</v>
      </c>
      <c r="E48" s="10" t="s">
        <v>345</v>
      </c>
      <c r="F48" s="10" t="s">
        <v>2</v>
      </c>
      <c r="G48" s="10"/>
      <c r="H48" s="10" t="s">
        <v>1235</v>
      </c>
      <c r="I48" s="10"/>
      <c r="J48" s="13">
        <v>335</v>
      </c>
      <c r="K48" s="10"/>
      <c r="L48" s="10" t="s">
        <v>529</v>
      </c>
      <c r="M48" s="10" t="str">
        <f>HYPERLINK("https://ceds.ed.gov/cedselementdetails.aspx?termid=3334")</f>
        <v>https://ceds.ed.gov/cedselementdetails.aspx?termid=3334</v>
      </c>
    </row>
    <row r="49" spans="1:13" ht="90">
      <c r="A49" s="10" t="s">
        <v>604</v>
      </c>
      <c r="B49" s="10" t="s">
        <v>1400</v>
      </c>
      <c r="C49" s="10" t="s">
        <v>0</v>
      </c>
      <c r="D49" s="10" t="s">
        <v>1401</v>
      </c>
      <c r="E49" s="10"/>
      <c r="F49" s="10" t="s">
        <v>2</v>
      </c>
      <c r="G49" s="10" t="s">
        <v>605</v>
      </c>
      <c r="H49" s="10" t="s">
        <v>154</v>
      </c>
      <c r="I49" s="10"/>
      <c r="J49" s="13">
        <v>696</v>
      </c>
      <c r="K49" s="10"/>
      <c r="L49" s="10" t="s">
        <v>606</v>
      </c>
      <c r="M49" s="10" t="str">
        <f>HYPERLINK("https://ceds.ed.gov/cedselementdetails.aspx?termid=3673")</f>
        <v>https://ceds.ed.gov/cedselementdetails.aspx?termid=3673</v>
      </c>
    </row>
    <row r="50" spans="1:13" ht="90">
      <c r="A50" s="10" t="s">
        <v>1402</v>
      </c>
      <c r="B50" s="10" t="s">
        <v>610</v>
      </c>
      <c r="C50" s="10" t="s">
        <v>0</v>
      </c>
      <c r="D50" s="10" t="s">
        <v>1401</v>
      </c>
      <c r="E50" s="10" t="s">
        <v>142</v>
      </c>
      <c r="F50" s="10" t="s">
        <v>2</v>
      </c>
      <c r="G50" s="10" t="s">
        <v>15</v>
      </c>
      <c r="H50" s="10" t="s">
        <v>1403</v>
      </c>
      <c r="I50" s="10"/>
      <c r="J50" s="13">
        <v>693</v>
      </c>
      <c r="K50" s="10"/>
      <c r="L50" s="10" t="s">
        <v>1404</v>
      </c>
      <c r="M50" s="10" t="str">
        <f>HYPERLINK("https://ceds.ed.gov/cedselementdetails.aspx?termid=3670")</f>
        <v>https://ceds.ed.gov/cedselementdetails.aspx?termid=3670</v>
      </c>
    </row>
    <row r="51" spans="1:13" ht="90">
      <c r="A51" s="10" t="s">
        <v>632</v>
      </c>
      <c r="B51" s="10" t="s">
        <v>1405</v>
      </c>
      <c r="C51" s="10" t="s">
        <v>0</v>
      </c>
      <c r="D51" s="10" t="s">
        <v>1406</v>
      </c>
      <c r="E51" s="10"/>
      <c r="F51" s="10" t="s">
        <v>2</v>
      </c>
      <c r="G51" s="10" t="s">
        <v>20</v>
      </c>
      <c r="H51" s="10" t="s">
        <v>633</v>
      </c>
      <c r="I51" s="10" t="s">
        <v>1407</v>
      </c>
      <c r="J51" s="13">
        <v>692</v>
      </c>
      <c r="K51" s="10" t="s">
        <v>634</v>
      </c>
      <c r="L51" s="10" t="s">
        <v>635</v>
      </c>
      <c r="M51" s="10" t="str">
        <f>HYPERLINK("https://ceds.ed.gov/cedselementdetails.aspx?termid=3669")</f>
        <v>https://ceds.ed.gov/cedselementdetails.aspx?termid=3669</v>
      </c>
    </row>
    <row r="52" spans="1:13" ht="120">
      <c r="A52" s="10" t="s">
        <v>636</v>
      </c>
      <c r="B52" s="10" t="s">
        <v>637</v>
      </c>
      <c r="C52" s="10" t="s">
        <v>0</v>
      </c>
      <c r="D52" s="10" t="s">
        <v>1406</v>
      </c>
      <c r="E52" s="10" t="s">
        <v>142</v>
      </c>
      <c r="F52" s="10" t="s">
        <v>2</v>
      </c>
      <c r="G52" s="10" t="s">
        <v>641</v>
      </c>
      <c r="H52" s="10" t="s">
        <v>638</v>
      </c>
      <c r="I52" s="10"/>
      <c r="J52" s="13">
        <v>689</v>
      </c>
      <c r="K52" s="10" t="s">
        <v>639</v>
      </c>
      <c r="L52" s="10" t="s">
        <v>640</v>
      </c>
      <c r="M52" s="10" t="str">
        <f>HYPERLINK("https://ceds.ed.gov/cedselementdetails.aspx?termid=3666")</f>
        <v>https://ceds.ed.gov/cedselementdetails.aspx?termid=3666</v>
      </c>
    </row>
    <row r="53" spans="1:13" ht="195">
      <c r="A53" s="10" t="s">
        <v>645</v>
      </c>
      <c r="B53" s="10" t="s">
        <v>646</v>
      </c>
      <c r="C53" s="10" t="s">
        <v>0</v>
      </c>
      <c r="D53" s="10" t="s">
        <v>1406</v>
      </c>
      <c r="E53" s="10" t="s">
        <v>142</v>
      </c>
      <c r="F53" s="10" t="s">
        <v>2</v>
      </c>
      <c r="G53" s="10" t="s">
        <v>79</v>
      </c>
      <c r="H53" s="10" t="s">
        <v>647</v>
      </c>
      <c r="I53" s="10" t="s">
        <v>648</v>
      </c>
      <c r="J53" s="13">
        <v>690</v>
      </c>
      <c r="K53" s="10" t="s">
        <v>649</v>
      </c>
      <c r="L53" s="10" t="s">
        <v>650</v>
      </c>
      <c r="M53" s="10" t="str">
        <f>HYPERLINK("https://ceds.ed.gov/cedselementdetails.aspx?termid=3667")</f>
        <v>https://ceds.ed.gov/cedselementdetails.aspx?termid=3667</v>
      </c>
    </row>
    <row r="54" spans="1:13" ht="409.5">
      <c r="A54" s="10" t="s">
        <v>795</v>
      </c>
      <c r="B54" s="10" t="s">
        <v>796</v>
      </c>
      <c r="C54" s="11" t="s">
        <v>1477</v>
      </c>
      <c r="D54" s="10" t="s">
        <v>1478</v>
      </c>
      <c r="E54" s="10" t="s">
        <v>922</v>
      </c>
      <c r="F54" s="10" t="s">
        <v>2</v>
      </c>
      <c r="G54" s="10"/>
      <c r="H54" s="10" t="s">
        <v>797</v>
      </c>
      <c r="I54" s="10"/>
      <c r="J54" s="13">
        <v>225</v>
      </c>
      <c r="K54" s="10"/>
      <c r="L54" s="10" t="s">
        <v>798</v>
      </c>
      <c r="M54" s="10" t="str">
        <f>HYPERLINK("https://ceds.ed.gov/cedselementdetails.aspx?termid=3225")</f>
        <v>https://ceds.ed.gov/cedselementdetails.aspx?termid=3225</v>
      </c>
    </row>
    <row r="55" spans="1:13" ht="60">
      <c r="A55" s="10" t="s">
        <v>832</v>
      </c>
      <c r="B55" s="10" t="s">
        <v>1483</v>
      </c>
      <c r="C55" s="10" t="s">
        <v>0</v>
      </c>
      <c r="D55" s="10" t="s">
        <v>1088</v>
      </c>
      <c r="E55" s="10"/>
      <c r="F55" s="10" t="s">
        <v>2</v>
      </c>
      <c r="G55" s="10" t="s">
        <v>10</v>
      </c>
      <c r="H55" s="10" t="s">
        <v>154</v>
      </c>
      <c r="I55" s="10"/>
      <c r="J55" s="13">
        <v>326</v>
      </c>
      <c r="K55" s="10"/>
      <c r="L55" s="10" t="s">
        <v>833</v>
      </c>
      <c r="M55" s="10" t="str">
        <f>HYPERLINK("https://ceds.ed.gov/cedselementdetails.aspx?termid=3326")</f>
        <v>https://ceds.ed.gov/cedselementdetails.aspx?termid=3326</v>
      </c>
    </row>
    <row r="56" spans="1:13" ht="105">
      <c r="A56" s="10" t="s">
        <v>1484</v>
      </c>
      <c r="B56" s="10" t="s">
        <v>776</v>
      </c>
      <c r="C56" s="11" t="s">
        <v>1031</v>
      </c>
      <c r="D56" s="10" t="s">
        <v>1230</v>
      </c>
      <c r="E56" s="10" t="s">
        <v>947</v>
      </c>
      <c r="F56" s="10" t="s">
        <v>2</v>
      </c>
      <c r="G56" s="10"/>
      <c r="H56" s="10" t="s">
        <v>1485</v>
      </c>
      <c r="I56" s="10"/>
      <c r="J56" s="13">
        <v>353</v>
      </c>
      <c r="K56" s="10"/>
      <c r="L56" s="10" t="s">
        <v>1486</v>
      </c>
      <c r="M56" s="10" t="str">
        <f>HYPERLINK("https://ceds.ed.gov/cedselementdetails.aspx?termid=3352")</f>
        <v>https://ceds.ed.gov/cedselementdetails.aspx?termid=3352</v>
      </c>
    </row>
    <row r="57" spans="1:13" ht="345">
      <c r="A57" s="10" t="s">
        <v>862</v>
      </c>
      <c r="B57" s="10" t="s">
        <v>863</v>
      </c>
      <c r="C57" s="11" t="s">
        <v>1038</v>
      </c>
      <c r="D57" s="10" t="s">
        <v>1506</v>
      </c>
      <c r="E57" s="10" t="s">
        <v>981</v>
      </c>
      <c r="F57" s="10" t="s">
        <v>2</v>
      </c>
      <c r="G57" s="10"/>
      <c r="H57" s="10" t="s">
        <v>864</v>
      </c>
      <c r="I57" s="10"/>
      <c r="J57" s="13">
        <v>1074</v>
      </c>
      <c r="K57" s="10"/>
      <c r="L57" s="10" t="s">
        <v>865</v>
      </c>
      <c r="M57" s="10" t="str">
        <f>HYPERLINK("https://ceds.ed.gov/cedselementdetails.aspx?termid=3162")</f>
        <v>https://ceds.ed.gov/cedselementdetails.aspx?termid=3162</v>
      </c>
    </row>
    <row r="58" spans="1:13" ht="165">
      <c r="A58" s="10" t="s">
        <v>866</v>
      </c>
      <c r="B58" s="10" t="s">
        <v>867</v>
      </c>
      <c r="C58" s="10" t="s">
        <v>0</v>
      </c>
      <c r="D58" s="10" t="s">
        <v>1507</v>
      </c>
      <c r="E58" s="10" t="s">
        <v>982</v>
      </c>
      <c r="F58" s="10" t="s">
        <v>2</v>
      </c>
      <c r="G58" s="10" t="s">
        <v>20</v>
      </c>
      <c r="H58" s="10" t="s">
        <v>868</v>
      </c>
      <c r="I58" s="10"/>
      <c r="J58" s="13">
        <v>1070</v>
      </c>
      <c r="K58" s="10"/>
      <c r="L58" s="10" t="s">
        <v>869</v>
      </c>
      <c r="M58" s="10" t="str">
        <f>HYPERLINK("https://ceds.ed.gov/cedselementdetails.aspx?termid=3156")</f>
        <v>https://ceds.ed.gov/cedselementdetails.aspx?termid=3156</v>
      </c>
    </row>
    <row r="59" spans="1:13" ht="360">
      <c r="A59" s="10" t="s">
        <v>891</v>
      </c>
      <c r="B59" s="10" t="s">
        <v>892</v>
      </c>
      <c r="C59" s="11" t="s">
        <v>1514</v>
      </c>
      <c r="D59" s="10" t="s">
        <v>1515</v>
      </c>
      <c r="E59" s="10" t="s">
        <v>922</v>
      </c>
      <c r="F59" s="10" t="s">
        <v>2</v>
      </c>
      <c r="G59" s="10" t="s">
        <v>473</v>
      </c>
      <c r="H59" s="10" t="s">
        <v>1516</v>
      </c>
      <c r="I59" s="10"/>
      <c r="J59" s="13">
        <v>280</v>
      </c>
      <c r="K59" s="10"/>
      <c r="L59" s="10" t="s">
        <v>893</v>
      </c>
      <c r="M59" s="10" t="str">
        <f>HYPERLINK("https://ceds.ed.gov/cedselementdetails.aspx?termid=3280")</f>
        <v>https://ceds.ed.gov/cedselementdetails.aspx?termid=3280</v>
      </c>
    </row>
    <row r="60" spans="1:13" ht="60">
      <c r="A60" s="10" t="s">
        <v>903</v>
      </c>
      <c r="B60" s="10" t="s">
        <v>904</v>
      </c>
      <c r="C60" s="11" t="s">
        <v>1015</v>
      </c>
      <c r="D60" s="10" t="s">
        <v>1517</v>
      </c>
      <c r="E60" s="10" t="s">
        <v>352</v>
      </c>
      <c r="F60" s="10" t="s">
        <v>2</v>
      </c>
      <c r="G60" s="10"/>
      <c r="H60" s="10" t="s">
        <v>905</v>
      </c>
      <c r="I60" s="10"/>
      <c r="J60" s="13">
        <v>308</v>
      </c>
      <c r="K60" s="10"/>
      <c r="L60" s="10" t="s">
        <v>906</v>
      </c>
      <c r="M60" s="10" t="str">
        <f>HYPERLINK("https://ceds.ed.gov/cedselementdetails.aspx?termid=3308")</f>
        <v>https://ceds.ed.gov/cedselementdetails.aspx?termid=3308</v>
      </c>
    </row>
  </sheetData>
  <sheetProtection/>
  <autoFilter ref="A1:M6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68"/>
  <sheetViews>
    <sheetView zoomScalePageLayoutView="0" workbookViewId="0" topLeftCell="A1">
      <selection activeCell="A1" sqref="A1"/>
    </sheetView>
  </sheetViews>
  <sheetFormatPr defaultColWidth="9.140625" defaultRowHeight="15"/>
  <cols>
    <col min="1" max="1" width="28.7109375" style="8" customWidth="1"/>
    <col min="2" max="3" width="36.57421875" style="8" customWidth="1"/>
    <col min="4" max="4" width="51.8515625" style="8" customWidth="1"/>
    <col min="5" max="5" width="42.00390625" style="8" customWidth="1"/>
    <col min="6" max="6" width="11.140625" style="8" bestFit="1" customWidth="1"/>
    <col min="7" max="7" width="36.57421875" style="8" bestFit="1" customWidth="1"/>
    <col min="8" max="8" width="40.00390625" style="8" customWidth="1"/>
    <col min="9" max="9" width="41.57421875" style="8" customWidth="1"/>
    <col min="10" max="10" width="9.00390625" style="14" bestFit="1" customWidth="1"/>
    <col min="11" max="12" width="36.57421875" style="8" bestFit="1" customWidth="1"/>
    <col min="13" max="13" width="29.00390625" style="8" customWidth="1"/>
    <col min="14" max="16384" width="9.140625" style="8" customWidth="1"/>
  </cols>
  <sheetData>
    <row r="1" spans="1:13" s="7" customFormat="1" ht="15">
      <c r="A1" s="7" t="s">
        <v>1042</v>
      </c>
      <c r="B1" s="7" t="s">
        <v>1043</v>
      </c>
      <c r="C1" s="7" t="s">
        <v>1044</v>
      </c>
      <c r="D1" s="7" t="s">
        <v>1577</v>
      </c>
      <c r="E1" s="7" t="s">
        <v>1045</v>
      </c>
      <c r="F1" s="7" t="s">
        <v>1046</v>
      </c>
      <c r="G1" s="7" t="s">
        <v>1047</v>
      </c>
      <c r="H1" s="7" t="s">
        <v>1048</v>
      </c>
      <c r="I1" s="7" t="s">
        <v>1049</v>
      </c>
      <c r="J1" s="12" t="s">
        <v>1050</v>
      </c>
      <c r="K1" s="7" t="s">
        <v>1051</v>
      </c>
      <c r="L1" s="7" t="s">
        <v>1052</v>
      </c>
      <c r="M1" s="7" t="s">
        <v>1072</v>
      </c>
    </row>
    <row r="2" spans="1:13" ht="409.5">
      <c r="A2" s="10" t="s">
        <v>18</v>
      </c>
      <c r="B2" s="10" t="s">
        <v>19</v>
      </c>
      <c r="C2" s="10" t="s">
        <v>0</v>
      </c>
      <c r="D2" s="10" t="s">
        <v>1074</v>
      </c>
      <c r="E2" s="10" t="s">
        <v>923</v>
      </c>
      <c r="F2" s="10" t="s">
        <v>1075</v>
      </c>
      <c r="G2" s="10" t="s">
        <v>20</v>
      </c>
      <c r="H2" s="10"/>
      <c r="I2" s="10"/>
      <c r="J2" s="13">
        <v>19</v>
      </c>
      <c r="K2" s="10"/>
      <c r="L2" s="10" t="s">
        <v>21</v>
      </c>
      <c r="M2" s="10" t="str">
        <f>HYPERLINK("https://ceds.ed.gov/cedselementdetails.aspx?termid=3019")</f>
        <v>https://ceds.ed.gov/cedselementdetails.aspx?termid=3019</v>
      </c>
    </row>
    <row r="3" spans="1:13" ht="409.5">
      <c r="A3" s="10" t="s">
        <v>22</v>
      </c>
      <c r="B3" s="10" t="s">
        <v>23</v>
      </c>
      <c r="C3" s="10" t="s">
        <v>0</v>
      </c>
      <c r="D3" s="10" t="s">
        <v>1076</v>
      </c>
      <c r="E3" s="10" t="s">
        <v>923</v>
      </c>
      <c r="F3" s="10" t="s">
        <v>1075</v>
      </c>
      <c r="G3" s="10" t="s">
        <v>20</v>
      </c>
      <c r="H3" s="10"/>
      <c r="I3" s="10"/>
      <c r="J3" s="13">
        <v>40</v>
      </c>
      <c r="K3" s="10"/>
      <c r="L3" s="10" t="s">
        <v>24</v>
      </c>
      <c r="M3" s="10" t="str">
        <f>HYPERLINK("https://ceds.ed.gov/cedselementdetails.aspx?termid=3040")</f>
        <v>https://ceds.ed.gov/cedselementdetails.aspx?termid=3040</v>
      </c>
    </row>
    <row r="4" spans="1:13" ht="409.5">
      <c r="A4" s="10" t="s">
        <v>25</v>
      </c>
      <c r="B4" s="10" t="s">
        <v>26</v>
      </c>
      <c r="C4" s="10" t="s">
        <v>0</v>
      </c>
      <c r="D4" s="10" t="s">
        <v>1077</v>
      </c>
      <c r="E4" s="10" t="s">
        <v>923</v>
      </c>
      <c r="F4" s="10" t="s">
        <v>1075</v>
      </c>
      <c r="G4" s="10" t="s">
        <v>20</v>
      </c>
      <c r="H4" s="10"/>
      <c r="I4" s="10"/>
      <c r="J4" s="13">
        <v>190</v>
      </c>
      <c r="K4" s="10"/>
      <c r="L4" s="10" t="s">
        <v>27</v>
      </c>
      <c r="M4" s="10" t="str">
        <f>HYPERLINK("https://ceds.ed.gov/cedselementdetails.aspx?termid=3190")</f>
        <v>https://ceds.ed.gov/cedselementdetails.aspx?termid=3190</v>
      </c>
    </row>
    <row r="5" spans="1:13" ht="409.5">
      <c r="A5" s="10" t="s">
        <v>28</v>
      </c>
      <c r="B5" s="10" t="s">
        <v>29</v>
      </c>
      <c r="C5" s="10" t="s">
        <v>0</v>
      </c>
      <c r="D5" s="10" t="s">
        <v>1076</v>
      </c>
      <c r="E5" s="10" t="s">
        <v>923</v>
      </c>
      <c r="F5" s="10" t="s">
        <v>1075</v>
      </c>
      <c r="G5" s="10" t="s">
        <v>30</v>
      </c>
      <c r="H5" s="10"/>
      <c r="I5" s="10"/>
      <c r="J5" s="13">
        <v>214</v>
      </c>
      <c r="K5" s="10"/>
      <c r="L5" s="10" t="s">
        <v>31</v>
      </c>
      <c r="M5" s="10" t="str">
        <f>HYPERLINK("https://ceds.ed.gov/cedselementdetails.aspx?termid=3214")</f>
        <v>https://ceds.ed.gov/cedselementdetails.aspx?termid=3214</v>
      </c>
    </row>
    <row r="6" spans="1:13" ht="409.5">
      <c r="A6" s="10" t="s">
        <v>32</v>
      </c>
      <c r="B6" s="10" t="s">
        <v>33</v>
      </c>
      <c r="C6" s="10" t="s">
        <v>0</v>
      </c>
      <c r="D6" s="10" t="s">
        <v>1076</v>
      </c>
      <c r="E6" s="10" t="s">
        <v>923</v>
      </c>
      <c r="F6" s="10" t="s">
        <v>1075</v>
      </c>
      <c r="G6" s="10" t="s">
        <v>17</v>
      </c>
      <c r="H6" s="10"/>
      <c r="I6" s="10"/>
      <c r="J6" s="13">
        <v>269</v>
      </c>
      <c r="K6" s="10"/>
      <c r="L6" s="10" t="s">
        <v>34</v>
      </c>
      <c r="M6" s="10" t="str">
        <f>HYPERLINK("https://ceds.ed.gov/cedselementdetails.aspx?termid=3269")</f>
        <v>https://ceds.ed.gov/cedselementdetails.aspx?termid=3269</v>
      </c>
    </row>
    <row r="7" spans="1:13" ht="105">
      <c r="A7" s="10" t="s">
        <v>35</v>
      </c>
      <c r="B7" s="10" t="s">
        <v>36</v>
      </c>
      <c r="C7" s="11" t="s">
        <v>985</v>
      </c>
      <c r="D7" s="10" t="s">
        <v>1084</v>
      </c>
      <c r="E7" s="10" t="s">
        <v>37</v>
      </c>
      <c r="F7" s="10" t="s">
        <v>1075</v>
      </c>
      <c r="G7" s="10" t="s">
        <v>20</v>
      </c>
      <c r="H7" s="10"/>
      <c r="I7" s="10"/>
      <c r="J7" s="13">
        <v>722</v>
      </c>
      <c r="K7" s="10"/>
      <c r="L7" s="10" t="s">
        <v>38</v>
      </c>
      <c r="M7" s="10" t="str">
        <f>HYPERLINK("https://ceds.ed.gov/cedselementdetails.aspx?termid=3698")</f>
        <v>https://ceds.ed.gov/cedselementdetails.aspx?termid=3698</v>
      </c>
    </row>
    <row r="8" spans="1:13" ht="240">
      <c r="A8" s="10" t="s">
        <v>46</v>
      </c>
      <c r="B8" s="10" t="s">
        <v>47</v>
      </c>
      <c r="C8" s="11" t="s">
        <v>988</v>
      </c>
      <c r="D8" s="10" t="s">
        <v>1087</v>
      </c>
      <c r="E8" s="10" t="s">
        <v>926</v>
      </c>
      <c r="F8" s="10" t="s">
        <v>1075</v>
      </c>
      <c r="G8" s="10"/>
      <c r="H8" s="10"/>
      <c r="I8" s="10" t="s">
        <v>48</v>
      </c>
      <c r="J8" s="13">
        <v>16</v>
      </c>
      <c r="K8" s="10"/>
      <c r="L8" s="10" t="s">
        <v>49</v>
      </c>
      <c r="M8" s="10" t="str">
        <f>HYPERLINK("https://ceds.ed.gov/cedselementdetails.aspx?termid=3655")</f>
        <v>https://ceds.ed.gov/cedselementdetails.aspx?termid=3655</v>
      </c>
    </row>
    <row r="9" spans="1:13" ht="240">
      <c r="A9" s="10" t="s">
        <v>57</v>
      </c>
      <c r="B9" s="10" t="s">
        <v>58</v>
      </c>
      <c r="C9" s="11" t="s">
        <v>988</v>
      </c>
      <c r="D9" s="10" t="s">
        <v>1087</v>
      </c>
      <c r="E9" s="10" t="s">
        <v>926</v>
      </c>
      <c r="F9" s="10" t="s">
        <v>1075</v>
      </c>
      <c r="G9" s="10"/>
      <c r="H9" s="10"/>
      <c r="I9" s="10" t="s">
        <v>48</v>
      </c>
      <c r="J9" s="13">
        <v>20</v>
      </c>
      <c r="K9" s="10"/>
      <c r="L9" s="10" t="s">
        <v>57</v>
      </c>
      <c r="M9" s="10" t="str">
        <f>HYPERLINK("https://ceds.ed.gov/cedselementdetails.aspx?termid=3656")</f>
        <v>https://ceds.ed.gov/cedselementdetails.aspx?termid=3656</v>
      </c>
    </row>
    <row r="10" spans="1:13" ht="165">
      <c r="A10" s="10" t="s">
        <v>76</v>
      </c>
      <c r="B10" s="10" t="s">
        <v>77</v>
      </c>
      <c r="C10" s="11" t="s">
        <v>990</v>
      </c>
      <c r="D10" s="10" t="s">
        <v>1099</v>
      </c>
      <c r="E10" s="10" t="s">
        <v>931</v>
      </c>
      <c r="F10" s="10" t="s">
        <v>1075</v>
      </c>
      <c r="G10" s="10"/>
      <c r="H10" s="10"/>
      <c r="I10" s="10"/>
      <c r="J10" s="13">
        <v>605</v>
      </c>
      <c r="K10" s="10"/>
      <c r="L10" s="10" t="s">
        <v>78</v>
      </c>
      <c r="M10" s="10" t="str">
        <f>HYPERLINK("https://ceds.ed.gov/cedselementdetails.aspx?termid=3598")</f>
        <v>https://ceds.ed.gov/cedselementdetails.aspx?termid=3598</v>
      </c>
    </row>
    <row r="11" spans="1:13" ht="105">
      <c r="A11" s="10" t="s">
        <v>80</v>
      </c>
      <c r="B11" s="10" t="s">
        <v>81</v>
      </c>
      <c r="C11" s="10" t="s">
        <v>0</v>
      </c>
      <c r="D11" s="10" t="s">
        <v>1107</v>
      </c>
      <c r="E11" s="10" t="s">
        <v>932</v>
      </c>
      <c r="F11" s="10" t="s">
        <v>1075</v>
      </c>
      <c r="G11" s="10" t="s">
        <v>17</v>
      </c>
      <c r="H11" s="10"/>
      <c r="I11" s="10"/>
      <c r="J11" s="13">
        <v>24</v>
      </c>
      <c r="K11" s="10"/>
      <c r="L11" s="10" t="s">
        <v>82</v>
      </c>
      <c r="M11" s="10" t="str">
        <f>HYPERLINK("https://ceds.ed.gov/cedselementdetails.aspx?termid=3024")</f>
        <v>https://ceds.ed.gov/cedselementdetails.aspx?termid=3024</v>
      </c>
    </row>
    <row r="12" spans="1:13" ht="75">
      <c r="A12" s="10" t="s">
        <v>83</v>
      </c>
      <c r="B12" s="10" t="s">
        <v>84</v>
      </c>
      <c r="C12" s="10" t="s">
        <v>0</v>
      </c>
      <c r="D12" s="10" t="s">
        <v>1105</v>
      </c>
      <c r="E12" s="10" t="s">
        <v>929</v>
      </c>
      <c r="F12" s="10" t="s">
        <v>1075</v>
      </c>
      <c r="G12" s="10" t="s">
        <v>20</v>
      </c>
      <c r="H12" s="10"/>
      <c r="I12" s="10"/>
      <c r="J12" s="13">
        <v>366</v>
      </c>
      <c r="K12" s="10"/>
      <c r="L12" s="10" t="s">
        <v>85</v>
      </c>
      <c r="M12" s="10" t="str">
        <f>HYPERLINK("https://ceds.ed.gov/cedselementdetails.aspx?termid=3365")</f>
        <v>https://ceds.ed.gov/cedselementdetails.aspx?termid=3365</v>
      </c>
    </row>
    <row r="13" spans="1:13" ht="135">
      <c r="A13" s="10" t="s">
        <v>86</v>
      </c>
      <c r="B13" s="10" t="s">
        <v>87</v>
      </c>
      <c r="C13" s="10" t="s">
        <v>0</v>
      </c>
      <c r="D13" s="10" t="s">
        <v>1113</v>
      </c>
      <c r="E13" s="10" t="s">
        <v>933</v>
      </c>
      <c r="F13" s="10" t="s">
        <v>1075</v>
      </c>
      <c r="G13" s="10" t="s">
        <v>20</v>
      </c>
      <c r="H13" s="10"/>
      <c r="I13" s="10"/>
      <c r="J13" s="13">
        <v>1067</v>
      </c>
      <c r="K13" s="10"/>
      <c r="L13" s="10" t="s">
        <v>88</v>
      </c>
      <c r="M13" s="10" t="str">
        <f>HYPERLINK("https://ceds.ed.gov/cedselementdetails.aspx?termid=3152")</f>
        <v>https://ceds.ed.gov/cedselementdetails.aspx?termid=3152</v>
      </c>
    </row>
    <row r="14" spans="1:13" ht="105">
      <c r="A14" s="10" t="s">
        <v>164</v>
      </c>
      <c r="B14" s="10" t="s">
        <v>165</v>
      </c>
      <c r="C14" s="10" t="s">
        <v>0</v>
      </c>
      <c r="D14" s="10" t="s">
        <v>1146</v>
      </c>
      <c r="E14" s="10" t="s">
        <v>142</v>
      </c>
      <c r="F14" s="10" t="s">
        <v>1075</v>
      </c>
      <c r="G14" s="10" t="s">
        <v>20</v>
      </c>
      <c r="H14" s="10"/>
      <c r="I14" s="10"/>
      <c r="J14" s="13">
        <v>717</v>
      </c>
      <c r="K14" s="10"/>
      <c r="L14" s="10" t="s">
        <v>166</v>
      </c>
      <c r="M14" s="10" t="str">
        <f>HYPERLINK("https://ceds.ed.gov/cedselementdetails.aspx?termid=3693")</f>
        <v>https://ceds.ed.gov/cedselementdetails.aspx?termid=3693</v>
      </c>
    </row>
    <row r="15" spans="1:13" ht="105">
      <c r="A15" s="10" t="s">
        <v>167</v>
      </c>
      <c r="B15" s="10" t="s">
        <v>168</v>
      </c>
      <c r="C15" s="10" t="s">
        <v>0</v>
      </c>
      <c r="D15" s="10" t="s">
        <v>1146</v>
      </c>
      <c r="E15" s="10" t="s">
        <v>142</v>
      </c>
      <c r="F15" s="10" t="s">
        <v>1075</v>
      </c>
      <c r="G15" s="10" t="s">
        <v>169</v>
      </c>
      <c r="H15" s="10" t="s">
        <v>170</v>
      </c>
      <c r="I15" s="10"/>
      <c r="J15" s="13">
        <v>718</v>
      </c>
      <c r="K15" s="10"/>
      <c r="L15" s="10" t="s">
        <v>171</v>
      </c>
      <c r="M15" s="10" t="str">
        <f>HYPERLINK("https://ceds.ed.gov/cedselementdetails.aspx?termid=3694")</f>
        <v>https://ceds.ed.gov/cedselementdetails.aspx?termid=3694</v>
      </c>
    </row>
    <row r="16" spans="1:13" ht="105">
      <c r="A16" s="10" t="s">
        <v>237</v>
      </c>
      <c r="B16" s="10" t="s">
        <v>238</v>
      </c>
      <c r="C16" s="10" t="s">
        <v>0</v>
      </c>
      <c r="D16" s="10" t="s">
        <v>1099</v>
      </c>
      <c r="E16" s="10" t="s">
        <v>942</v>
      </c>
      <c r="F16" s="10" t="s">
        <v>1075</v>
      </c>
      <c r="G16" s="10" t="s">
        <v>20</v>
      </c>
      <c r="H16" s="10"/>
      <c r="I16" s="10"/>
      <c r="J16" s="13">
        <v>368</v>
      </c>
      <c r="K16" s="10"/>
      <c r="L16" s="10" t="s">
        <v>239</v>
      </c>
      <c r="M16" s="10" t="str">
        <f>HYPERLINK("https://ceds.ed.gov/cedselementdetails.aspx?termid=3367")</f>
        <v>https://ceds.ed.gov/cedselementdetails.aspx?termid=3367</v>
      </c>
    </row>
    <row r="17" spans="1:13" ht="105">
      <c r="A17" s="10" t="s">
        <v>240</v>
      </c>
      <c r="B17" s="10" t="s">
        <v>241</v>
      </c>
      <c r="C17" s="10" t="s">
        <v>0</v>
      </c>
      <c r="D17" s="10" t="s">
        <v>1099</v>
      </c>
      <c r="E17" s="10" t="s">
        <v>932</v>
      </c>
      <c r="F17" s="10" t="s">
        <v>1075</v>
      </c>
      <c r="G17" s="10" t="s">
        <v>16</v>
      </c>
      <c r="H17" s="10"/>
      <c r="I17" s="10"/>
      <c r="J17" s="13">
        <v>274</v>
      </c>
      <c r="K17" s="10"/>
      <c r="L17" s="10" t="s">
        <v>242</v>
      </c>
      <c r="M17" s="10" t="str">
        <f>HYPERLINK("https://ceds.ed.gov/cedselementdetails.aspx?termid=3274")</f>
        <v>https://ceds.ed.gov/cedselementdetails.aspx?termid=3274</v>
      </c>
    </row>
    <row r="18" spans="1:13" ht="105">
      <c r="A18" s="10" t="s">
        <v>243</v>
      </c>
      <c r="B18" s="10" t="s">
        <v>244</v>
      </c>
      <c r="C18" s="10" t="s">
        <v>0</v>
      </c>
      <c r="D18" s="10" t="s">
        <v>1099</v>
      </c>
      <c r="E18" s="10" t="s">
        <v>941</v>
      </c>
      <c r="F18" s="10" t="s">
        <v>1075</v>
      </c>
      <c r="G18" s="10" t="s">
        <v>20</v>
      </c>
      <c r="H18" s="10"/>
      <c r="I18" s="10"/>
      <c r="J18" s="13">
        <v>367</v>
      </c>
      <c r="K18" s="10"/>
      <c r="L18" s="10" t="s">
        <v>245</v>
      </c>
      <c r="M18" s="10" t="str">
        <f>HYPERLINK("https://ceds.ed.gov/cedselementdetails.aspx?termid=3366")</f>
        <v>https://ceds.ed.gov/cedselementdetails.aspx?termid=3366</v>
      </c>
    </row>
    <row r="19" spans="1:13" ht="105">
      <c r="A19" s="10" t="s">
        <v>265</v>
      </c>
      <c r="B19" s="10" t="s">
        <v>266</v>
      </c>
      <c r="C19" s="10" t="s">
        <v>0</v>
      </c>
      <c r="D19" s="10" t="s">
        <v>1099</v>
      </c>
      <c r="E19" s="10" t="s">
        <v>941</v>
      </c>
      <c r="F19" s="10" t="s">
        <v>1075</v>
      </c>
      <c r="G19" s="10" t="s">
        <v>20</v>
      </c>
      <c r="H19" s="10"/>
      <c r="I19" s="10"/>
      <c r="J19" s="13">
        <v>388</v>
      </c>
      <c r="K19" s="10"/>
      <c r="L19" s="10" t="s">
        <v>267</v>
      </c>
      <c r="M19" s="10" t="str">
        <f>HYPERLINK("https://ceds.ed.gov/cedselementdetails.aspx?termid=3379")</f>
        <v>https://ceds.ed.gov/cedselementdetails.aspx?termid=3379</v>
      </c>
    </row>
    <row r="20" spans="1:13" ht="120">
      <c r="A20" s="10" t="s">
        <v>268</v>
      </c>
      <c r="B20" s="10" t="s">
        <v>269</v>
      </c>
      <c r="C20" s="10" t="s">
        <v>0</v>
      </c>
      <c r="D20" s="10" t="s">
        <v>1175</v>
      </c>
      <c r="E20" s="10" t="s">
        <v>930</v>
      </c>
      <c r="F20" s="10" t="s">
        <v>1075</v>
      </c>
      <c r="G20" s="10" t="s">
        <v>16</v>
      </c>
      <c r="H20" s="10"/>
      <c r="I20" s="10"/>
      <c r="J20" s="13">
        <v>28</v>
      </c>
      <c r="K20" s="10"/>
      <c r="L20" s="10" t="s">
        <v>270</v>
      </c>
      <c r="M20" s="10" t="str">
        <f>HYPERLINK("https://ceds.ed.gov/cedselementdetails.aspx?termid=3028")</f>
        <v>https://ceds.ed.gov/cedselementdetails.aspx?termid=3028</v>
      </c>
    </row>
    <row r="21" spans="1:13" ht="240">
      <c r="A21" s="10" t="s">
        <v>279</v>
      </c>
      <c r="B21" s="10" t="s">
        <v>280</v>
      </c>
      <c r="C21" s="10" t="s">
        <v>0</v>
      </c>
      <c r="D21" s="10" t="s">
        <v>1210</v>
      </c>
      <c r="E21" s="10" t="s">
        <v>945</v>
      </c>
      <c r="F21" s="10" t="s">
        <v>1075</v>
      </c>
      <c r="G21" s="10" t="s">
        <v>10</v>
      </c>
      <c r="H21" s="10"/>
      <c r="I21" s="10"/>
      <c r="J21" s="13">
        <v>33</v>
      </c>
      <c r="K21" s="10"/>
      <c r="L21" s="10" t="s">
        <v>279</v>
      </c>
      <c r="M21" s="10" t="str">
        <f>HYPERLINK("https://ceds.ed.gov/cedselementdetails.aspx?termid=3033")</f>
        <v>https://ceds.ed.gov/cedselementdetails.aspx?termid=3033</v>
      </c>
    </row>
    <row r="22" spans="1:13" ht="240">
      <c r="A22" s="10" t="s">
        <v>282</v>
      </c>
      <c r="B22" s="10" t="s">
        <v>283</v>
      </c>
      <c r="C22" s="11" t="s">
        <v>988</v>
      </c>
      <c r="D22" s="10" t="s">
        <v>1087</v>
      </c>
      <c r="E22" s="10" t="s">
        <v>926</v>
      </c>
      <c r="F22" s="10" t="s">
        <v>1075</v>
      </c>
      <c r="G22" s="10"/>
      <c r="H22" s="10"/>
      <c r="I22" s="10" t="s">
        <v>48</v>
      </c>
      <c r="J22" s="13">
        <v>34</v>
      </c>
      <c r="K22" s="10"/>
      <c r="L22" s="10" t="s">
        <v>284</v>
      </c>
      <c r="M22" s="10" t="str">
        <f>HYPERLINK("https://ceds.ed.gov/cedselementdetails.aspx?termid=3657")</f>
        <v>https://ceds.ed.gov/cedselementdetails.aspx?termid=3657</v>
      </c>
    </row>
    <row r="23" spans="1:13" ht="75">
      <c r="A23" s="10" t="s">
        <v>302</v>
      </c>
      <c r="B23" s="10" t="s">
        <v>303</v>
      </c>
      <c r="C23" s="10" t="s">
        <v>0</v>
      </c>
      <c r="D23" s="10" t="s">
        <v>1215</v>
      </c>
      <c r="E23" s="10" t="s">
        <v>948</v>
      </c>
      <c r="F23" s="10" t="s">
        <v>1075</v>
      </c>
      <c r="G23" s="10" t="s">
        <v>68</v>
      </c>
      <c r="H23" s="10"/>
      <c r="I23" s="10"/>
      <c r="J23" s="13">
        <v>519</v>
      </c>
      <c r="K23" s="10"/>
      <c r="L23" s="10" t="s">
        <v>304</v>
      </c>
      <c r="M23" s="10" t="str">
        <f>HYPERLINK("https://ceds.ed.gov/cedselementdetails.aspx?termid=3510")</f>
        <v>https://ceds.ed.gov/cedselementdetails.aspx?termid=3510</v>
      </c>
    </row>
    <row r="24" spans="1:13" ht="75">
      <c r="A24" s="10" t="s">
        <v>305</v>
      </c>
      <c r="B24" s="10" t="s">
        <v>306</v>
      </c>
      <c r="C24" s="10" t="s">
        <v>0</v>
      </c>
      <c r="D24" s="10" t="s">
        <v>1215</v>
      </c>
      <c r="E24" s="10" t="s">
        <v>948</v>
      </c>
      <c r="F24" s="10" t="s">
        <v>1075</v>
      </c>
      <c r="G24" s="10" t="s">
        <v>307</v>
      </c>
      <c r="H24" s="10"/>
      <c r="I24" s="10"/>
      <c r="J24" s="13">
        <v>520</v>
      </c>
      <c r="K24" s="10"/>
      <c r="L24" s="10" t="s">
        <v>308</v>
      </c>
      <c r="M24" s="10" t="str">
        <f>HYPERLINK("https://ceds.ed.gov/cedselementdetails.aspx?termid=3511")</f>
        <v>https://ceds.ed.gov/cedselementdetails.aspx?termid=3511</v>
      </c>
    </row>
    <row r="25" spans="1:13" ht="409.5">
      <c r="A25" s="10" t="s">
        <v>313</v>
      </c>
      <c r="B25" s="10" t="s">
        <v>314</v>
      </c>
      <c r="C25" s="11" t="s">
        <v>1221</v>
      </c>
      <c r="D25" s="10" t="s">
        <v>1222</v>
      </c>
      <c r="E25" s="10" t="s">
        <v>950</v>
      </c>
      <c r="F25" s="10" t="s">
        <v>1075</v>
      </c>
      <c r="G25" s="10"/>
      <c r="H25" s="10"/>
      <c r="I25" s="10"/>
      <c r="J25" s="13">
        <v>50</v>
      </c>
      <c r="K25" s="10"/>
      <c r="L25" s="10" t="s">
        <v>315</v>
      </c>
      <c r="M25" s="10" t="str">
        <f>HYPERLINK("https://ceds.ed.gov/cedselementdetails.aspx?termid=3050")</f>
        <v>https://ceds.ed.gov/cedselementdetails.aspx?termid=3050</v>
      </c>
    </row>
    <row r="26" spans="1:13" ht="165">
      <c r="A26" s="10" t="s">
        <v>316</v>
      </c>
      <c r="B26" s="10" t="s">
        <v>317</v>
      </c>
      <c r="C26" s="11" t="s">
        <v>1000</v>
      </c>
      <c r="D26" s="10" t="s">
        <v>1228</v>
      </c>
      <c r="E26" s="10" t="s">
        <v>1</v>
      </c>
      <c r="F26" s="10" t="s">
        <v>1075</v>
      </c>
      <c r="G26" s="10"/>
      <c r="H26" s="10"/>
      <c r="I26" s="10"/>
      <c r="J26" s="13">
        <v>57</v>
      </c>
      <c r="K26" s="10"/>
      <c r="L26" s="10" t="s">
        <v>318</v>
      </c>
      <c r="M26" s="10" t="str">
        <f>HYPERLINK("https://ceds.ed.gov/cedselementdetails.aspx?termid=3057")</f>
        <v>https://ceds.ed.gov/cedselementdetails.aspx?termid=3057</v>
      </c>
    </row>
    <row r="27" spans="1:13" ht="45">
      <c r="A27" s="10" t="s">
        <v>320</v>
      </c>
      <c r="B27" s="10" t="s">
        <v>321</v>
      </c>
      <c r="C27" s="10" t="s">
        <v>0</v>
      </c>
      <c r="D27" s="10" t="s">
        <v>1229</v>
      </c>
      <c r="E27" s="10" t="s">
        <v>37</v>
      </c>
      <c r="F27" s="10" t="s">
        <v>1075</v>
      </c>
      <c r="G27" s="10" t="s">
        <v>10</v>
      </c>
      <c r="H27" s="10"/>
      <c r="I27" s="10"/>
      <c r="J27" s="13">
        <v>69</v>
      </c>
      <c r="K27" s="10"/>
      <c r="L27" s="10" t="s">
        <v>322</v>
      </c>
      <c r="M27" s="10" t="str">
        <f>HYPERLINK("https://ceds.ed.gov/cedselementdetails.aspx?termid=3069")</f>
        <v>https://ceds.ed.gov/cedselementdetails.aspx?termid=3069</v>
      </c>
    </row>
    <row r="28" spans="1:13" ht="45">
      <c r="A28" s="10" t="s">
        <v>323</v>
      </c>
      <c r="B28" s="10" t="s">
        <v>324</v>
      </c>
      <c r="C28" s="10" t="s">
        <v>0</v>
      </c>
      <c r="D28" s="10" t="s">
        <v>1229</v>
      </c>
      <c r="E28" s="10" t="s">
        <v>37</v>
      </c>
      <c r="F28" s="10" t="s">
        <v>1075</v>
      </c>
      <c r="G28" s="10" t="s">
        <v>10</v>
      </c>
      <c r="H28" s="10"/>
      <c r="I28" s="10"/>
      <c r="J28" s="13">
        <v>70</v>
      </c>
      <c r="K28" s="10"/>
      <c r="L28" s="10" t="s">
        <v>325</v>
      </c>
      <c r="M28" s="10" t="str">
        <f>HYPERLINK("https://ceds.ed.gov/cedselementdetails.aspx?termid=3070")</f>
        <v>https://ceds.ed.gov/cedselementdetails.aspx?termid=3070</v>
      </c>
    </row>
    <row r="29" spans="1:13" ht="60">
      <c r="A29" s="10" t="s">
        <v>330</v>
      </c>
      <c r="B29" s="10" t="s">
        <v>331</v>
      </c>
      <c r="C29" s="10" t="s">
        <v>0</v>
      </c>
      <c r="D29" s="10" t="s">
        <v>1230</v>
      </c>
      <c r="E29" s="10" t="s">
        <v>947</v>
      </c>
      <c r="F29" s="10" t="s">
        <v>1075</v>
      </c>
      <c r="G29" s="10" t="s">
        <v>44</v>
      </c>
      <c r="H29" s="10"/>
      <c r="I29" s="10"/>
      <c r="J29" s="13">
        <v>355</v>
      </c>
      <c r="K29" s="10"/>
      <c r="L29" s="10" t="s">
        <v>332</v>
      </c>
      <c r="M29" s="10" t="str">
        <f>HYPERLINK("https://ceds.ed.gov/cedselementdetails.aspx?termid=3354")</f>
        <v>https://ceds.ed.gov/cedselementdetails.aspx?termid=3354</v>
      </c>
    </row>
    <row r="30" spans="1:13" ht="60">
      <c r="A30" s="10" t="s">
        <v>333</v>
      </c>
      <c r="B30" s="10" t="s">
        <v>334</v>
      </c>
      <c r="C30" s="10" t="s">
        <v>0</v>
      </c>
      <c r="D30" s="10" t="s">
        <v>1231</v>
      </c>
      <c r="E30" s="10" t="s">
        <v>952</v>
      </c>
      <c r="F30" s="10" t="s">
        <v>1075</v>
      </c>
      <c r="G30" s="10" t="s">
        <v>10</v>
      </c>
      <c r="H30" s="10"/>
      <c r="I30" s="10"/>
      <c r="J30" s="13">
        <v>344</v>
      </c>
      <c r="K30" s="10"/>
      <c r="L30" s="10" t="s">
        <v>335</v>
      </c>
      <c r="M30" s="10" t="str">
        <f>HYPERLINK("https://ceds.ed.gov/cedselementdetails.aspx?termid=3343")</f>
        <v>https://ceds.ed.gov/cedselementdetails.aspx?termid=3343</v>
      </c>
    </row>
    <row r="31" spans="1:13" ht="60">
      <c r="A31" s="10" t="s">
        <v>336</v>
      </c>
      <c r="B31" s="10" t="s">
        <v>337</v>
      </c>
      <c r="C31" s="10" t="s">
        <v>0</v>
      </c>
      <c r="D31" s="10" t="s">
        <v>1231</v>
      </c>
      <c r="E31" s="10" t="s">
        <v>952</v>
      </c>
      <c r="F31" s="10" t="s">
        <v>1075</v>
      </c>
      <c r="G31" s="10" t="s">
        <v>220</v>
      </c>
      <c r="H31" s="10"/>
      <c r="I31" s="10"/>
      <c r="J31" s="13">
        <v>342</v>
      </c>
      <c r="K31" s="10"/>
      <c r="L31" s="10" t="s">
        <v>338</v>
      </c>
      <c r="M31" s="10" t="str">
        <f>HYPERLINK("https://ceds.ed.gov/cedselementdetails.aspx?termid=3341")</f>
        <v>https://ceds.ed.gov/cedselementdetails.aspx?termid=3341</v>
      </c>
    </row>
    <row r="32" spans="1:13" ht="150">
      <c r="A32" s="10" t="s">
        <v>361</v>
      </c>
      <c r="B32" s="10" t="s">
        <v>362</v>
      </c>
      <c r="C32" s="10" t="s">
        <v>0</v>
      </c>
      <c r="D32" s="10" t="s">
        <v>1239</v>
      </c>
      <c r="E32" s="10" t="s">
        <v>953</v>
      </c>
      <c r="F32" s="10" t="s">
        <v>1075</v>
      </c>
      <c r="G32" s="10" t="s">
        <v>363</v>
      </c>
      <c r="H32" s="10"/>
      <c r="I32" s="10"/>
      <c r="J32" s="13">
        <v>81</v>
      </c>
      <c r="K32" s="10"/>
      <c r="L32" s="10" t="s">
        <v>364</v>
      </c>
      <c r="M32" s="10" t="str">
        <f>HYPERLINK("https://ceds.ed.gov/cedselementdetails.aspx?termid=3081")</f>
        <v>https://ceds.ed.gov/cedselementdetails.aspx?termid=3081</v>
      </c>
    </row>
    <row r="33" spans="1:13" ht="409.5">
      <c r="A33" s="10" t="s">
        <v>420</v>
      </c>
      <c r="B33" s="10" t="s">
        <v>421</v>
      </c>
      <c r="C33" s="11" t="s">
        <v>1010</v>
      </c>
      <c r="D33" s="10" t="s">
        <v>1285</v>
      </c>
      <c r="E33" s="10" t="s">
        <v>958</v>
      </c>
      <c r="F33" s="10" t="s">
        <v>1075</v>
      </c>
      <c r="G33" s="10"/>
      <c r="H33" s="10"/>
      <c r="I33" s="10"/>
      <c r="J33" s="13">
        <v>87</v>
      </c>
      <c r="K33" s="10"/>
      <c r="L33" s="10" t="s">
        <v>422</v>
      </c>
      <c r="M33" s="10" t="str">
        <f>HYPERLINK("https://ceds.ed.gov/cedselementdetails.aspx?termid=3087")</f>
        <v>https://ceds.ed.gov/cedselementdetails.aspx?termid=3087</v>
      </c>
    </row>
    <row r="34" spans="1:13" ht="285">
      <c r="A34" s="10" t="s">
        <v>423</v>
      </c>
      <c r="B34" s="10" t="s">
        <v>424</v>
      </c>
      <c r="C34" s="10" t="s">
        <v>0</v>
      </c>
      <c r="D34" s="10" t="s">
        <v>1286</v>
      </c>
      <c r="E34" s="10" t="s">
        <v>922</v>
      </c>
      <c r="F34" s="10" t="s">
        <v>1075</v>
      </c>
      <c r="G34" s="10" t="s">
        <v>425</v>
      </c>
      <c r="H34" s="10"/>
      <c r="I34" s="10"/>
      <c r="J34" s="13">
        <v>88</v>
      </c>
      <c r="K34" s="10"/>
      <c r="L34" s="10" t="s">
        <v>426</v>
      </c>
      <c r="M34" s="10" t="str">
        <f>HYPERLINK("https://ceds.ed.gov/cedselementdetails.aspx?termid=3088")</f>
        <v>https://ceds.ed.gov/cedselementdetails.aspx?termid=3088</v>
      </c>
    </row>
    <row r="35" spans="1:13" ht="285">
      <c r="A35" s="10" t="s">
        <v>427</v>
      </c>
      <c r="B35" s="10" t="s">
        <v>428</v>
      </c>
      <c r="C35" s="11" t="s">
        <v>1011</v>
      </c>
      <c r="D35" s="10" t="s">
        <v>1286</v>
      </c>
      <c r="E35" s="10" t="s">
        <v>922</v>
      </c>
      <c r="F35" s="10" t="s">
        <v>1075</v>
      </c>
      <c r="G35" s="10"/>
      <c r="H35" s="10"/>
      <c r="I35" s="10"/>
      <c r="J35" s="13">
        <v>89</v>
      </c>
      <c r="K35" s="10"/>
      <c r="L35" s="10" t="s">
        <v>429</v>
      </c>
      <c r="M35" s="10" t="str">
        <f>HYPERLINK("https://ceds.ed.gov/cedselementdetails.aspx?termid=3089")</f>
        <v>https://ceds.ed.gov/cedselementdetails.aspx?termid=3089</v>
      </c>
    </row>
    <row r="36" spans="1:13" ht="60">
      <c r="A36" s="10" t="s">
        <v>433</v>
      </c>
      <c r="B36" s="10" t="s">
        <v>434</v>
      </c>
      <c r="C36" s="10" t="s">
        <v>0</v>
      </c>
      <c r="D36" s="10" t="s">
        <v>1287</v>
      </c>
      <c r="E36" s="10" t="s">
        <v>959</v>
      </c>
      <c r="F36" s="10" t="s">
        <v>1075</v>
      </c>
      <c r="G36" s="10" t="s">
        <v>10</v>
      </c>
      <c r="H36" s="10"/>
      <c r="I36" s="10"/>
      <c r="J36" s="13">
        <v>346</v>
      </c>
      <c r="K36" s="10"/>
      <c r="L36" s="10" t="s">
        <v>435</v>
      </c>
      <c r="M36" s="10" t="str">
        <f>HYPERLINK("https://ceds.ed.gov/cedselementdetails.aspx?termid=3345")</f>
        <v>https://ceds.ed.gov/cedselementdetails.aspx?termid=3345</v>
      </c>
    </row>
    <row r="37" spans="1:13" ht="210">
      <c r="A37" s="10" t="s">
        <v>436</v>
      </c>
      <c r="B37" s="10" t="s">
        <v>43</v>
      </c>
      <c r="C37" s="11" t="s">
        <v>1013</v>
      </c>
      <c r="D37" s="10" t="s">
        <v>1288</v>
      </c>
      <c r="E37" s="10" t="s">
        <v>952</v>
      </c>
      <c r="F37" s="10" t="s">
        <v>1075</v>
      </c>
      <c r="G37" s="10"/>
      <c r="H37" s="10"/>
      <c r="I37" s="10"/>
      <c r="J37" s="13">
        <v>347</v>
      </c>
      <c r="K37" s="10"/>
      <c r="L37" s="10" t="s">
        <v>437</v>
      </c>
      <c r="M37" s="10" t="str">
        <f>HYPERLINK("https://ceds.ed.gov/cedselementdetails.aspx?termid=3346")</f>
        <v>https://ceds.ed.gov/cedselementdetails.aspx?termid=3346</v>
      </c>
    </row>
    <row r="38" spans="1:13" ht="120">
      <c r="A38" s="10" t="s">
        <v>442</v>
      </c>
      <c r="B38" s="10" t="s">
        <v>443</v>
      </c>
      <c r="C38" s="10" t="s">
        <v>0</v>
      </c>
      <c r="D38" s="10" t="s">
        <v>1294</v>
      </c>
      <c r="E38" s="10" t="s">
        <v>1</v>
      </c>
      <c r="F38" s="10" t="s">
        <v>1075</v>
      </c>
      <c r="G38" s="10" t="s">
        <v>10</v>
      </c>
      <c r="H38" s="10"/>
      <c r="I38" s="10"/>
      <c r="J38" s="13">
        <v>107</v>
      </c>
      <c r="K38" s="10"/>
      <c r="L38" s="10" t="s">
        <v>444</v>
      </c>
      <c r="M38" s="10" t="str">
        <f>HYPERLINK("https://ceds.ed.gov/cedselementdetails.aspx?termid=3107")</f>
        <v>https://ceds.ed.gov/cedselementdetails.aspx?termid=3107</v>
      </c>
    </row>
    <row r="39" spans="1:13" ht="390">
      <c r="A39" s="10" t="s">
        <v>460</v>
      </c>
      <c r="B39" s="10" t="s">
        <v>461</v>
      </c>
      <c r="C39" s="10" t="s">
        <v>0</v>
      </c>
      <c r="D39" s="10" t="s">
        <v>1299</v>
      </c>
      <c r="E39" s="10" t="s">
        <v>961</v>
      </c>
      <c r="F39" s="10" t="s">
        <v>1075</v>
      </c>
      <c r="G39" s="10" t="s">
        <v>254</v>
      </c>
      <c r="H39" s="10"/>
      <c r="I39" s="10" t="s">
        <v>462</v>
      </c>
      <c r="J39" s="13">
        <v>115</v>
      </c>
      <c r="K39" s="10"/>
      <c r="L39" s="10" t="s">
        <v>463</v>
      </c>
      <c r="M39" s="10" t="str">
        <f>HYPERLINK("https://ceds.ed.gov/cedselementdetails.aspx?termid=3115")</f>
        <v>https://ceds.ed.gov/cedselementdetails.aspx?termid=3115</v>
      </c>
    </row>
    <row r="40" spans="1:13" ht="390">
      <c r="A40" s="10" t="s">
        <v>470</v>
      </c>
      <c r="B40" s="10" t="s">
        <v>471</v>
      </c>
      <c r="C40" s="10" t="s">
        <v>0</v>
      </c>
      <c r="D40" s="10" t="s">
        <v>1301</v>
      </c>
      <c r="E40" s="10" t="s">
        <v>962</v>
      </c>
      <c r="F40" s="10" t="s">
        <v>1075</v>
      </c>
      <c r="G40" s="10" t="s">
        <v>319</v>
      </c>
      <c r="H40" s="10"/>
      <c r="I40" s="10" t="s">
        <v>462</v>
      </c>
      <c r="J40" s="13">
        <v>121</v>
      </c>
      <c r="K40" s="10"/>
      <c r="L40" s="10" t="s">
        <v>472</v>
      </c>
      <c r="M40" s="10" t="str">
        <f>HYPERLINK("https://ceds.ed.gov/cedselementdetails.aspx?termid=3121")</f>
        <v>https://ceds.ed.gov/cedselementdetails.aspx?termid=3121</v>
      </c>
    </row>
    <row r="41" spans="1:13" ht="165">
      <c r="A41" s="10" t="s">
        <v>490</v>
      </c>
      <c r="B41" s="10" t="s">
        <v>491</v>
      </c>
      <c r="C41" s="10" t="s">
        <v>0</v>
      </c>
      <c r="D41" s="10" t="s">
        <v>1309</v>
      </c>
      <c r="E41" s="10" t="s">
        <v>965</v>
      </c>
      <c r="F41" s="10" t="s">
        <v>1075</v>
      </c>
      <c r="G41" s="10" t="s">
        <v>10</v>
      </c>
      <c r="H41" s="10"/>
      <c r="I41" s="10" t="s">
        <v>492</v>
      </c>
      <c r="J41" s="13">
        <v>143</v>
      </c>
      <c r="K41" s="10"/>
      <c r="L41" s="10" t="s">
        <v>493</v>
      </c>
      <c r="M41" s="10" t="str">
        <f>HYPERLINK("https://ceds.ed.gov/cedselementdetails.aspx?termid=3143")</f>
        <v>https://ceds.ed.gov/cedselementdetails.aspx?termid=3143</v>
      </c>
    </row>
    <row r="42" spans="1:13" ht="240">
      <c r="A42" s="10" t="s">
        <v>494</v>
      </c>
      <c r="B42" s="10" t="s">
        <v>495</v>
      </c>
      <c r="C42" s="11" t="s">
        <v>988</v>
      </c>
      <c r="D42" s="10" t="s">
        <v>1087</v>
      </c>
      <c r="E42" s="10" t="s">
        <v>926</v>
      </c>
      <c r="F42" s="10" t="s">
        <v>1075</v>
      </c>
      <c r="G42" s="10"/>
      <c r="H42" s="10"/>
      <c r="I42" s="10" t="s">
        <v>48</v>
      </c>
      <c r="J42" s="13">
        <v>144</v>
      </c>
      <c r="K42" s="10"/>
      <c r="L42" s="10" t="s">
        <v>496</v>
      </c>
      <c r="M42" s="10" t="str">
        <f>HYPERLINK("https://ceds.ed.gov/cedselementdetails.aspx?termid=3144")</f>
        <v>https://ceds.ed.gov/cedselementdetails.aspx?termid=3144</v>
      </c>
    </row>
    <row r="43" spans="1:13" ht="60">
      <c r="A43" s="10" t="s">
        <v>503</v>
      </c>
      <c r="B43" s="10" t="s">
        <v>504</v>
      </c>
      <c r="C43" s="10" t="s">
        <v>0</v>
      </c>
      <c r="D43" s="10" t="s">
        <v>1230</v>
      </c>
      <c r="E43" s="10" t="s">
        <v>947</v>
      </c>
      <c r="F43" s="10" t="s">
        <v>1075</v>
      </c>
      <c r="G43" s="10" t="s">
        <v>260</v>
      </c>
      <c r="H43" s="10"/>
      <c r="I43" s="10"/>
      <c r="J43" s="13">
        <v>354</v>
      </c>
      <c r="K43" s="10"/>
      <c r="L43" s="10" t="s">
        <v>505</v>
      </c>
      <c r="M43" s="10" t="str">
        <f>HYPERLINK("https://ceds.ed.gov/cedselementdetails.aspx?termid=3353")</f>
        <v>https://ceds.ed.gov/cedselementdetails.aspx?termid=3353</v>
      </c>
    </row>
    <row r="44" spans="1:13" ht="60">
      <c r="A44" s="10" t="s">
        <v>512</v>
      </c>
      <c r="B44" s="10" t="s">
        <v>513</v>
      </c>
      <c r="C44" s="10" t="s">
        <v>0</v>
      </c>
      <c r="D44" s="10" t="s">
        <v>1315</v>
      </c>
      <c r="E44" s="10" t="s">
        <v>967</v>
      </c>
      <c r="F44" s="10" t="s">
        <v>1075</v>
      </c>
      <c r="G44" s="10" t="s">
        <v>10</v>
      </c>
      <c r="H44" s="10"/>
      <c r="I44" s="10"/>
      <c r="J44" s="13">
        <v>306</v>
      </c>
      <c r="K44" s="10"/>
      <c r="L44" s="10" t="s">
        <v>514</v>
      </c>
      <c r="M44" s="10" t="str">
        <f>HYPERLINK("https://ceds.ed.gov/cedselementdetails.aspx?termid=3306")</f>
        <v>https://ceds.ed.gov/cedselementdetails.aspx?termid=3306</v>
      </c>
    </row>
    <row r="45" spans="1:13" ht="195">
      <c r="A45" s="10" t="s">
        <v>530</v>
      </c>
      <c r="B45" s="10" t="s">
        <v>531</v>
      </c>
      <c r="C45" s="9" t="s">
        <v>150</v>
      </c>
      <c r="D45" s="10" t="s">
        <v>1361</v>
      </c>
      <c r="E45" s="10" t="s">
        <v>968</v>
      </c>
      <c r="F45" s="10" t="s">
        <v>1075</v>
      </c>
      <c r="G45" s="10"/>
      <c r="H45" s="10"/>
      <c r="I45" s="10"/>
      <c r="J45" s="13">
        <v>317</v>
      </c>
      <c r="K45" s="10"/>
      <c r="L45" s="10" t="s">
        <v>532</v>
      </c>
      <c r="M45" s="10" t="str">
        <f>HYPERLINK("https://ceds.ed.gov/cedselementdetails.aspx?termid=3317")</f>
        <v>https://ceds.ed.gov/cedselementdetails.aspx?termid=3317</v>
      </c>
    </row>
    <row r="46" spans="1:13" ht="135">
      <c r="A46" s="10" t="s">
        <v>533</v>
      </c>
      <c r="B46" s="10" t="s">
        <v>534</v>
      </c>
      <c r="C46" s="11" t="s">
        <v>1020</v>
      </c>
      <c r="D46" s="10" t="s">
        <v>1366</v>
      </c>
      <c r="E46" s="10" t="s">
        <v>968</v>
      </c>
      <c r="F46" s="10" t="s">
        <v>1075</v>
      </c>
      <c r="G46" s="10"/>
      <c r="H46" s="10"/>
      <c r="I46" s="10"/>
      <c r="J46" s="13">
        <v>316</v>
      </c>
      <c r="K46" s="10"/>
      <c r="L46" s="10" t="s">
        <v>535</v>
      </c>
      <c r="M46" s="10" t="str">
        <f>HYPERLINK("https://ceds.ed.gov/cedselementdetails.aspx?termid=3316")</f>
        <v>https://ceds.ed.gov/cedselementdetails.aspx?termid=3316</v>
      </c>
    </row>
    <row r="47" spans="1:13" ht="390">
      <c r="A47" s="10" t="s">
        <v>536</v>
      </c>
      <c r="B47" s="10" t="s">
        <v>537</v>
      </c>
      <c r="C47" s="10" t="s">
        <v>0</v>
      </c>
      <c r="D47" s="10" t="s">
        <v>1299</v>
      </c>
      <c r="E47" s="10" t="s">
        <v>961</v>
      </c>
      <c r="F47" s="10" t="s">
        <v>1075</v>
      </c>
      <c r="G47" s="10" t="s">
        <v>254</v>
      </c>
      <c r="H47" s="10"/>
      <c r="I47" s="10" t="s">
        <v>462</v>
      </c>
      <c r="J47" s="13">
        <v>172</v>
      </c>
      <c r="K47" s="10" t="s">
        <v>538</v>
      </c>
      <c r="L47" s="10" t="s">
        <v>539</v>
      </c>
      <c r="M47" s="10" t="str">
        <f>HYPERLINK("https://ceds.ed.gov/cedselementdetails.aspx?termid=3172")</f>
        <v>https://ceds.ed.gov/cedselementdetails.aspx?termid=3172</v>
      </c>
    </row>
    <row r="48" spans="1:13" ht="90">
      <c r="A48" s="10" t="s">
        <v>617</v>
      </c>
      <c r="B48" s="10" t="s">
        <v>618</v>
      </c>
      <c r="C48" s="10" t="s">
        <v>0</v>
      </c>
      <c r="D48" s="10" t="s">
        <v>1401</v>
      </c>
      <c r="E48" s="10" t="s">
        <v>142</v>
      </c>
      <c r="F48" s="10" t="s">
        <v>1075</v>
      </c>
      <c r="G48" s="10" t="s">
        <v>20</v>
      </c>
      <c r="H48" s="10"/>
      <c r="I48" s="10"/>
      <c r="J48" s="13">
        <v>702</v>
      </c>
      <c r="K48" s="10"/>
      <c r="L48" s="10" t="s">
        <v>619</v>
      </c>
      <c r="M48" s="10" t="str">
        <f>HYPERLINK("https://ceds.ed.gov/cedselementdetails.aspx?termid=3679")</f>
        <v>https://ceds.ed.gov/cedselementdetails.aspx?termid=3679</v>
      </c>
    </row>
    <row r="49" spans="1:13" ht="90">
      <c r="A49" s="10" t="s">
        <v>620</v>
      </c>
      <c r="B49" s="10" t="s">
        <v>621</v>
      </c>
      <c r="C49" s="10" t="s">
        <v>0</v>
      </c>
      <c r="D49" s="10" t="s">
        <v>1401</v>
      </c>
      <c r="E49" s="10" t="s">
        <v>142</v>
      </c>
      <c r="F49" s="10" t="s">
        <v>1075</v>
      </c>
      <c r="G49" s="10" t="s">
        <v>605</v>
      </c>
      <c r="H49" s="10"/>
      <c r="I49" s="10"/>
      <c r="J49" s="13">
        <v>694</v>
      </c>
      <c r="K49" s="10"/>
      <c r="L49" s="10" t="s">
        <v>622</v>
      </c>
      <c r="M49" s="10" t="str">
        <f>HYPERLINK("https://ceds.ed.gov/cedselementdetails.aspx?termid=3671")</f>
        <v>https://ceds.ed.gov/cedselementdetails.aspx?termid=3671</v>
      </c>
    </row>
    <row r="50" spans="1:13" ht="90">
      <c r="A50" s="10" t="s">
        <v>629</v>
      </c>
      <c r="B50" s="10" t="s">
        <v>630</v>
      </c>
      <c r="C50" s="10" t="s">
        <v>0</v>
      </c>
      <c r="D50" s="10" t="s">
        <v>1401</v>
      </c>
      <c r="E50" s="10" t="s">
        <v>142</v>
      </c>
      <c r="F50" s="10" t="s">
        <v>1075</v>
      </c>
      <c r="G50" s="10" t="s">
        <v>20</v>
      </c>
      <c r="H50" s="10"/>
      <c r="I50" s="10"/>
      <c r="J50" s="13">
        <v>695</v>
      </c>
      <c r="K50" s="10"/>
      <c r="L50" s="10" t="s">
        <v>631</v>
      </c>
      <c r="M50" s="10" t="str">
        <f>HYPERLINK("https://ceds.ed.gov/cedselementdetails.aspx?termid=3672")</f>
        <v>https://ceds.ed.gov/cedselementdetails.aspx?termid=3672</v>
      </c>
    </row>
    <row r="51" spans="1:13" ht="150">
      <c r="A51" s="10" t="s">
        <v>642</v>
      </c>
      <c r="B51" s="10" t="s">
        <v>643</v>
      </c>
      <c r="C51" s="10" t="s">
        <v>0</v>
      </c>
      <c r="D51" s="10" t="s">
        <v>1406</v>
      </c>
      <c r="E51" s="10" t="s">
        <v>142</v>
      </c>
      <c r="F51" s="10" t="s">
        <v>1075</v>
      </c>
      <c r="G51" s="10" t="s">
        <v>641</v>
      </c>
      <c r="H51" s="10"/>
      <c r="I51" s="10" t="s">
        <v>1408</v>
      </c>
      <c r="J51" s="13">
        <v>715</v>
      </c>
      <c r="K51" s="10"/>
      <c r="L51" s="10" t="s">
        <v>644</v>
      </c>
      <c r="M51" s="10" t="str">
        <f>HYPERLINK("https://ceds.ed.gov/cedselementdetails.aspx?termid=3691")</f>
        <v>https://ceds.ed.gov/cedselementdetails.aspx?termid=3691</v>
      </c>
    </row>
    <row r="52" spans="1:13" ht="90">
      <c r="A52" s="10" t="s">
        <v>651</v>
      </c>
      <c r="B52" s="10" t="s">
        <v>652</v>
      </c>
      <c r="C52" s="10" t="s">
        <v>0</v>
      </c>
      <c r="D52" s="10" t="s">
        <v>1406</v>
      </c>
      <c r="E52" s="10" t="s">
        <v>142</v>
      </c>
      <c r="F52" s="10" t="s">
        <v>1075</v>
      </c>
      <c r="G52" s="10" t="s">
        <v>16</v>
      </c>
      <c r="H52" s="10"/>
      <c r="I52" s="10"/>
      <c r="J52" s="13">
        <v>691</v>
      </c>
      <c r="K52" s="10" t="s">
        <v>653</v>
      </c>
      <c r="L52" s="10" t="s">
        <v>654</v>
      </c>
      <c r="M52" s="10" t="str">
        <f>HYPERLINK("https://ceds.ed.gov/cedselementdetails.aspx?termid=3668")</f>
        <v>https://ceds.ed.gov/cedselementdetails.aspx?termid=3668</v>
      </c>
    </row>
    <row r="53" spans="1:13" ht="105">
      <c r="A53" s="10" t="s">
        <v>655</v>
      </c>
      <c r="B53" s="10" t="s">
        <v>656</v>
      </c>
      <c r="C53" s="11" t="s">
        <v>1023</v>
      </c>
      <c r="D53" s="10" t="s">
        <v>1089</v>
      </c>
      <c r="E53" s="10" t="s">
        <v>959</v>
      </c>
      <c r="F53" s="10" t="s">
        <v>1075</v>
      </c>
      <c r="G53" s="10"/>
      <c r="H53" s="10"/>
      <c r="I53" s="10"/>
      <c r="J53" s="13">
        <v>341</v>
      </c>
      <c r="K53" s="10"/>
      <c r="L53" s="10" t="s">
        <v>657</v>
      </c>
      <c r="M53" s="10" t="str">
        <f>HYPERLINK("https://ceds.ed.gov/cedselementdetails.aspx?termid=3340")</f>
        <v>https://ceds.ed.gov/cedselementdetails.aspx?termid=3340</v>
      </c>
    </row>
    <row r="54" spans="1:13" ht="390">
      <c r="A54" s="10" t="s">
        <v>661</v>
      </c>
      <c r="B54" s="10" t="s">
        <v>662</v>
      </c>
      <c r="C54" s="10" t="s">
        <v>0</v>
      </c>
      <c r="D54" s="10" t="s">
        <v>1299</v>
      </c>
      <c r="E54" s="10" t="s">
        <v>961</v>
      </c>
      <c r="F54" s="10" t="s">
        <v>1075</v>
      </c>
      <c r="G54" s="10" t="s">
        <v>254</v>
      </c>
      <c r="H54" s="10"/>
      <c r="I54" s="10" t="s">
        <v>462</v>
      </c>
      <c r="J54" s="13">
        <v>184</v>
      </c>
      <c r="K54" s="10"/>
      <c r="L54" s="10" t="s">
        <v>663</v>
      </c>
      <c r="M54" s="10" t="str">
        <f>HYPERLINK("https://ceds.ed.gov/cedselementdetails.aspx?termid=3184")</f>
        <v>https://ceds.ed.gov/cedselementdetails.aspx?termid=3184</v>
      </c>
    </row>
    <row r="55" spans="1:13" ht="165">
      <c r="A55" s="10" t="s">
        <v>664</v>
      </c>
      <c r="B55" s="10" t="s">
        <v>665</v>
      </c>
      <c r="C55" s="10" t="s">
        <v>0</v>
      </c>
      <c r="D55" s="10" t="s">
        <v>1409</v>
      </c>
      <c r="E55" s="10" t="s">
        <v>972</v>
      </c>
      <c r="F55" s="10" t="s">
        <v>1075</v>
      </c>
      <c r="G55" s="10" t="s">
        <v>16</v>
      </c>
      <c r="H55" s="10"/>
      <c r="I55" s="10"/>
      <c r="J55" s="13">
        <v>191</v>
      </c>
      <c r="K55" s="10"/>
      <c r="L55" s="10" t="s">
        <v>666</v>
      </c>
      <c r="M55" s="10" t="str">
        <f>HYPERLINK("https://ceds.ed.gov/cedselementdetails.aspx?termid=3191")</f>
        <v>https://ceds.ed.gov/cedselementdetails.aspx?termid=3191</v>
      </c>
    </row>
    <row r="56" spans="1:13" ht="240">
      <c r="A56" s="10" t="s">
        <v>670</v>
      </c>
      <c r="B56" s="10" t="s">
        <v>671</v>
      </c>
      <c r="C56" s="11" t="s">
        <v>988</v>
      </c>
      <c r="D56" s="10" t="s">
        <v>1087</v>
      </c>
      <c r="E56" s="10" t="s">
        <v>926</v>
      </c>
      <c r="F56" s="10" t="s">
        <v>1075</v>
      </c>
      <c r="G56" s="10"/>
      <c r="H56" s="10"/>
      <c r="I56" s="10" t="s">
        <v>48</v>
      </c>
      <c r="J56" s="13">
        <v>192</v>
      </c>
      <c r="K56" s="10"/>
      <c r="L56" s="10" t="s">
        <v>672</v>
      </c>
      <c r="M56" s="10" t="str">
        <f>HYPERLINK("https://ceds.ed.gov/cedselementdetails.aspx?termid=3658")</f>
        <v>https://ceds.ed.gov/cedselementdetails.aspx?termid=3658</v>
      </c>
    </row>
    <row r="57" spans="1:13" ht="105">
      <c r="A57" s="10" t="s">
        <v>710</v>
      </c>
      <c r="B57" s="10" t="s">
        <v>711</v>
      </c>
      <c r="C57" s="10" t="s">
        <v>0</v>
      </c>
      <c r="D57" s="10" t="s">
        <v>1425</v>
      </c>
      <c r="E57" s="10" t="s">
        <v>37</v>
      </c>
      <c r="F57" s="10" t="s">
        <v>1075</v>
      </c>
      <c r="G57" s="10" t="s">
        <v>16</v>
      </c>
      <c r="H57" s="10"/>
      <c r="I57" s="10"/>
      <c r="J57" s="13">
        <v>204</v>
      </c>
      <c r="K57" s="10"/>
      <c r="L57" s="10" t="s">
        <v>712</v>
      </c>
      <c r="M57" s="10" t="str">
        <f>HYPERLINK("https://ceds.ed.gov/cedselementdetails.aspx?termid=3204")</f>
        <v>https://ceds.ed.gov/cedselementdetails.aspx?termid=3204</v>
      </c>
    </row>
    <row r="58" spans="1:13" ht="409.5">
      <c r="A58" s="10" t="s">
        <v>713</v>
      </c>
      <c r="B58" s="10" t="s">
        <v>714</v>
      </c>
      <c r="C58" s="10" t="s">
        <v>0</v>
      </c>
      <c r="D58" s="10" t="s">
        <v>1432</v>
      </c>
      <c r="E58" s="10" t="s">
        <v>962</v>
      </c>
      <c r="F58" s="10" t="s">
        <v>1075</v>
      </c>
      <c r="G58" s="10" t="s">
        <v>17</v>
      </c>
      <c r="H58" s="10"/>
      <c r="I58" s="10"/>
      <c r="J58" s="13">
        <v>206</v>
      </c>
      <c r="K58" s="10"/>
      <c r="L58" s="10" t="s">
        <v>715</v>
      </c>
      <c r="M58" s="10" t="str">
        <f>HYPERLINK("https://ceds.ed.gov/cedselementdetails.aspx?termid=3206")</f>
        <v>https://ceds.ed.gov/cedselementdetails.aspx?termid=3206</v>
      </c>
    </row>
    <row r="59" spans="1:13" ht="409.5">
      <c r="A59" s="10" t="s">
        <v>716</v>
      </c>
      <c r="B59" s="10" t="s">
        <v>717</v>
      </c>
      <c r="C59" s="11" t="s">
        <v>1024</v>
      </c>
      <c r="D59" s="10" t="s">
        <v>1432</v>
      </c>
      <c r="E59" s="10" t="s">
        <v>974</v>
      </c>
      <c r="F59" s="10" t="s">
        <v>1075</v>
      </c>
      <c r="G59" s="10" t="s">
        <v>20</v>
      </c>
      <c r="H59" s="10"/>
      <c r="I59" s="10"/>
      <c r="J59" s="13">
        <v>634</v>
      </c>
      <c r="K59" s="10"/>
      <c r="L59" s="10" t="s">
        <v>718</v>
      </c>
      <c r="M59" s="10" t="str">
        <f>HYPERLINK("https://ceds.ed.gov/cedselementdetails.aspx?termid=3627")</f>
        <v>https://ceds.ed.gov/cedselementdetails.aspx?termid=3627</v>
      </c>
    </row>
    <row r="60" spans="1:13" ht="300">
      <c r="A60" s="10" t="s">
        <v>725</v>
      </c>
      <c r="B60" s="10" t="s">
        <v>726</v>
      </c>
      <c r="C60" s="11" t="s">
        <v>1434</v>
      </c>
      <c r="D60" s="10" t="s">
        <v>1435</v>
      </c>
      <c r="E60" s="10" t="s">
        <v>927</v>
      </c>
      <c r="F60" s="10" t="s">
        <v>1075</v>
      </c>
      <c r="G60" s="10"/>
      <c r="H60" s="10"/>
      <c r="I60" s="10"/>
      <c r="J60" s="13">
        <v>325</v>
      </c>
      <c r="K60" s="10"/>
      <c r="L60" s="10" t="s">
        <v>727</v>
      </c>
      <c r="M60" s="10" t="str">
        <f>HYPERLINK("https://ceds.ed.gov/cedselementdetails.aspx?termid=3325")</f>
        <v>https://ceds.ed.gov/cedselementdetails.aspx?termid=3325</v>
      </c>
    </row>
    <row r="61" spans="1:13" ht="405">
      <c r="A61" s="10" t="s">
        <v>731</v>
      </c>
      <c r="B61" s="10" t="s">
        <v>732</v>
      </c>
      <c r="C61" s="11" t="s">
        <v>1026</v>
      </c>
      <c r="D61" s="10" t="s">
        <v>1454</v>
      </c>
      <c r="E61" s="10"/>
      <c r="F61" s="10" t="s">
        <v>1075</v>
      </c>
      <c r="G61" s="10"/>
      <c r="H61" s="10"/>
      <c r="I61" s="10"/>
      <c r="J61" s="13">
        <v>618</v>
      </c>
      <c r="K61" s="10"/>
      <c r="L61" s="10" t="s">
        <v>733</v>
      </c>
      <c r="M61" s="10" t="str">
        <f>HYPERLINK("https://ceds.ed.gov/cedselementdetails.aspx?termid=3611")</f>
        <v>https://ceds.ed.gov/cedselementdetails.aspx?termid=3611</v>
      </c>
    </row>
    <row r="62" spans="1:13" ht="360">
      <c r="A62" s="10" t="s">
        <v>734</v>
      </c>
      <c r="B62" s="10" t="s">
        <v>735</v>
      </c>
      <c r="C62" s="10" t="s">
        <v>0</v>
      </c>
      <c r="D62" s="10" t="s">
        <v>1455</v>
      </c>
      <c r="E62" s="10" t="s">
        <v>975</v>
      </c>
      <c r="F62" s="10" t="s">
        <v>1075</v>
      </c>
      <c r="G62" s="10" t="s">
        <v>20</v>
      </c>
      <c r="H62" s="10"/>
      <c r="I62" s="10"/>
      <c r="J62" s="13">
        <v>212</v>
      </c>
      <c r="K62" s="10" t="s">
        <v>736</v>
      </c>
      <c r="L62" s="10" t="s">
        <v>737</v>
      </c>
      <c r="M62" s="10" t="str">
        <f>HYPERLINK("https://ceds.ed.gov/cedselementdetails.aspx?termid=3212")</f>
        <v>https://ceds.ed.gov/cedselementdetails.aspx?termid=3212</v>
      </c>
    </row>
    <row r="63" spans="1:13" ht="409.5">
      <c r="A63" s="10" t="s">
        <v>745</v>
      </c>
      <c r="B63" s="10" t="s">
        <v>746</v>
      </c>
      <c r="C63" s="10" t="s">
        <v>921</v>
      </c>
      <c r="D63" s="10" t="s">
        <v>1457</v>
      </c>
      <c r="E63" s="10" t="s">
        <v>922</v>
      </c>
      <c r="F63" s="10" t="s">
        <v>1075</v>
      </c>
      <c r="G63" s="10"/>
      <c r="H63" s="10"/>
      <c r="I63" s="10"/>
      <c r="J63" s="13">
        <v>219</v>
      </c>
      <c r="K63" s="10"/>
      <c r="L63" s="10" t="s">
        <v>747</v>
      </c>
      <c r="M63" s="10" t="str">
        <f>HYPERLINK("https://ceds.ed.gov/cedselementdetails.aspx?termid=3219")</f>
        <v>https://ceds.ed.gov/cedselementdetails.aspx?termid=3219</v>
      </c>
    </row>
    <row r="64" spans="1:13" ht="240">
      <c r="A64" s="10" t="s">
        <v>843</v>
      </c>
      <c r="B64" s="10" t="s">
        <v>844</v>
      </c>
      <c r="C64" s="11" t="s">
        <v>1036</v>
      </c>
      <c r="D64" s="10" t="s">
        <v>1487</v>
      </c>
      <c r="E64" s="10" t="s">
        <v>979</v>
      </c>
      <c r="F64" s="10" t="s">
        <v>1075</v>
      </c>
      <c r="G64" s="10"/>
      <c r="H64" s="10"/>
      <c r="I64" s="10" t="s">
        <v>845</v>
      </c>
      <c r="J64" s="13">
        <v>255</v>
      </c>
      <c r="K64" s="10"/>
      <c r="L64" s="10" t="s">
        <v>843</v>
      </c>
      <c r="M64" s="10" t="str">
        <f>HYPERLINK("https://ceds.ed.gov/cedselementdetails.aspx?termid=3255")</f>
        <v>https://ceds.ed.gov/cedselementdetails.aspx?termid=3255</v>
      </c>
    </row>
    <row r="65" spans="1:13" ht="409.5">
      <c r="A65" s="10" t="s">
        <v>849</v>
      </c>
      <c r="B65" s="10" t="s">
        <v>850</v>
      </c>
      <c r="C65" s="10" t="s">
        <v>0</v>
      </c>
      <c r="D65" s="10" t="s">
        <v>1489</v>
      </c>
      <c r="E65" s="10" t="s">
        <v>980</v>
      </c>
      <c r="F65" s="10" t="s">
        <v>1075</v>
      </c>
      <c r="G65" s="10" t="s">
        <v>851</v>
      </c>
      <c r="H65" s="10"/>
      <c r="I65" s="10" t="s">
        <v>852</v>
      </c>
      <c r="J65" s="13">
        <v>259</v>
      </c>
      <c r="K65" s="10" t="s">
        <v>853</v>
      </c>
      <c r="L65" s="10" t="s">
        <v>854</v>
      </c>
      <c r="M65" s="10" t="str">
        <f>HYPERLINK("https://ceds.ed.gov/cedselementdetails.aspx?termid=3259")</f>
        <v>https://ceds.ed.gov/cedselementdetails.aspx?termid=3259</v>
      </c>
    </row>
    <row r="66" spans="1:13" ht="409.5">
      <c r="A66" s="10" t="s">
        <v>872</v>
      </c>
      <c r="B66" s="10" t="s">
        <v>873</v>
      </c>
      <c r="C66" s="11" t="s">
        <v>1012</v>
      </c>
      <c r="D66" s="10" t="s">
        <v>1076</v>
      </c>
      <c r="E66" s="10" t="s">
        <v>983</v>
      </c>
      <c r="F66" s="10" t="s">
        <v>1075</v>
      </c>
      <c r="G66" s="10"/>
      <c r="H66" s="10"/>
      <c r="I66" s="10"/>
      <c r="J66" s="13">
        <v>267</v>
      </c>
      <c r="K66" s="10"/>
      <c r="L66" s="10" t="s">
        <v>874</v>
      </c>
      <c r="M66" s="10" t="str">
        <f>HYPERLINK("https://ceds.ed.gov/cedselementdetails.aspx?termid=3267")</f>
        <v>https://ceds.ed.gov/cedselementdetails.aspx?termid=3267</v>
      </c>
    </row>
    <row r="67" spans="1:13" ht="409.5">
      <c r="A67" s="10" t="s">
        <v>887</v>
      </c>
      <c r="B67" s="10" t="s">
        <v>888</v>
      </c>
      <c r="C67" s="10" t="s">
        <v>0</v>
      </c>
      <c r="D67" s="10" t="s">
        <v>1513</v>
      </c>
      <c r="E67" s="10" t="s">
        <v>922</v>
      </c>
      <c r="F67" s="10" t="s">
        <v>1075</v>
      </c>
      <c r="G67" s="10" t="s">
        <v>889</v>
      </c>
      <c r="H67" s="10"/>
      <c r="I67" s="10"/>
      <c r="J67" s="13">
        <v>279</v>
      </c>
      <c r="K67" s="10"/>
      <c r="L67" s="10" t="s">
        <v>890</v>
      </c>
      <c r="M67" s="10" t="str">
        <f>HYPERLINK("https://ceds.ed.gov/cedselementdetails.aspx?termid=3279")</f>
        <v>https://ceds.ed.gov/cedselementdetails.aspx?termid=3279</v>
      </c>
    </row>
    <row r="68" spans="1:13" ht="240">
      <c r="A68" s="10" t="s">
        <v>919</v>
      </c>
      <c r="B68" s="10" t="s">
        <v>920</v>
      </c>
      <c r="C68" s="11" t="s">
        <v>988</v>
      </c>
      <c r="D68" s="10" t="s">
        <v>1087</v>
      </c>
      <c r="E68" s="10" t="s">
        <v>926</v>
      </c>
      <c r="F68" s="10" t="s">
        <v>1075</v>
      </c>
      <c r="G68" s="10"/>
      <c r="H68" s="10"/>
      <c r="I68" s="10" t="s">
        <v>48</v>
      </c>
      <c r="J68" s="13">
        <v>301</v>
      </c>
      <c r="K68" s="10"/>
      <c r="L68" s="10" t="s">
        <v>919</v>
      </c>
      <c r="M68" s="10" t="str">
        <f>HYPERLINK("https://ceds.ed.gov/cedselementdetails.aspx?termid=3659")</f>
        <v>https://ceds.ed.gov/cedselementdetails.aspx?termid=3659</v>
      </c>
    </row>
  </sheetData>
  <sheetProtection/>
  <autoFilter ref="A1:M68"/>
  <hyperlinks>
    <hyperlink ref="C45" r:id="rId1" display="languageCodes.asp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
  <sheetViews>
    <sheetView zoomScalePageLayoutView="0" workbookViewId="0" topLeftCell="A1">
      <selection activeCell="A1" sqref="A1"/>
    </sheetView>
  </sheetViews>
  <sheetFormatPr defaultColWidth="9.140625" defaultRowHeight="15"/>
  <cols>
    <col min="1" max="1" width="28.7109375" style="8" customWidth="1"/>
    <col min="2" max="3" width="36.57421875" style="8" customWidth="1"/>
    <col min="4" max="4" width="42.00390625" style="8" customWidth="1"/>
    <col min="5" max="5" width="11.140625" style="8" bestFit="1" customWidth="1"/>
    <col min="6" max="6" width="36.57421875" style="8" bestFit="1" customWidth="1"/>
    <col min="7" max="7" width="40.00390625" style="8" customWidth="1"/>
    <col min="8" max="8" width="41.57421875" style="8" customWidth="1"/>
    <col min="9" max="9" width="9.00390625" style="14" bestFit="1" customWidth="1"/>
    <col min="10" max="11" width="36.57421875" style="8" bestFit="1" customWidth="1"/>
    <col min="12" max="12" width="29.00390625" style="8" customWidth="1"/>
    <col min="13" max="16384" width="9.140625" style="8" customWidth="1"/>
  </cols>
  <sheetData>
    <row r="1" spans="1:12" s="7" customFormat="1" ht="15">
      <c r="A1" s="7" t="s">
        <v>1042</v>
      </c>
      <c r="B1" s="7" t="s">
        <v>1043</v>
      </c>
      <c r="C1" s="7" t="s">
        <v>1044</v>
      </c>
      <c r="D1" s="7" t="s">
        <v>1045</v>
      </c>
      <c r="E1" s="7" t="s">
        <v>1046</v>
      </c>
      <c r="F1" s="7" t="s">
        <v>1047</v>
      </c>
      <c r="G1" s="7" t="s">
        <v>1048</v>
      </c>
      <c r="H1" s="7" t="s">
        <v>1049</v>
      </c>
      <c r="I1" s="12" t="s">
        <v>1050</v>
      </c>
      <c r="J1" s="7" t="s">
        <v>1051</v>
      </c>
      <c r="K1" s="7" t="s">
        <v>1052</v>
      </c>
      <c r="L1" s="7" t="s">
        <v>1072</v>
      </c>
    </row>
    <row r="2" spans="1:12" ht="60">
      <c r="A2" s="10" t="s">
        <v>299</v>
      </c>
      <c r="B2" s="10" t="s">
        <v>300</v>
      </c>
      <c r="C2" s="10" t="s">
        <v>0</v>
      </c>
      <c r="D2" s="10" t="s">
        <v>947</v>
      </c>
      <c r="E2" s="10" t="s">
        <v>202</v>
      </c>
      <c r="F2" s="10" t="s">
        <v>260</v>
      </c>
      <c r="G2" s="10" t="s">
        <v>1519</v>
      </c>
      <c r="H2" s="10"/>
      <c r="I2" s="13">
        <v>352</v>
      </c>
      <c r="J2" s="10"/>
      <c r="K2" s="10" t="s">
        <v>301</v>
      </c>
      <c r="L2" s="10" t="str">
        <f>HYPERLINK("https://ceds.ed.gov/cedselementdetails.aspx?termid=3351")</f>
        <v>https://ceds.ed.gov/cedselementdetails.aspx?termid=3351</v>
      </c>
    </row>
  </sheetData>
  <sheetProtection/>
  <autoFilter ref="A1:L2"/>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349"/>
  <sheetViews>
    <sheetView zoomScalePageLayoutView="0" workbookViewId="0" topLeftCell="A1">
      <selection activeCell="A1" sqref="A1"/>
    </sheetView>
  </sheetViews>
  <sheetFormatPr defaultColWidth="9.140625" defaultRowHeight="15"/>
  <cols>
    <col min="1" max="1" width="28.7109375" style="8" customWidth="1"/>
    <col min="2" max="3" width="36.57421875" style="8" customWidth="1"/>
    <col min="4" max="4" width="51.8515625" style="8" customWidth="1"/>
    <col min="5" max="5" width="42.00390625" style="8" customWidth="1"/>
    <col min="6" max="6" width="11.140625" style="8" bestFit="1" customWidth="1"/>
    <col min="7" max="7" width="36.57421875" style="8" bestFit="1" customWidth="1"/>
    <col min="8" max="8" width="40.00390625" style="8" customWidth="1"/>
    <col min="9" max="9" width="41.57421875" style="8" customWidth="1"/>
    <col min="10" max="10" width="9.00390625" style="14" bestFit="1" customWidth="1"/>
    <col min="11" max="12" width="36.57421875" style="8" bestFit="1" customWidth="1"/>
    <col min="13" max="13" width="29.00390625" style="8" customWidth="1"/>
    <col min="14" max="16384" width="9.140625" style="8" customWidth="1"/>
  </cols>
  <sheetData>
    <row r="1" spans="1:13" s="7" customFormat="1" ht="15">
      <c r="A1" s="7" t="s">
        <v>1042</v>
      </c>
      <c r="B1" s="7" t="s">
        <v>1043</v>
      </c>
      <c r="C1" s="7" t="s">
        <v>1044</v>
      </c>
      <c r="D1" s="7" t="s">
        <v>1577</v>
      </c>
      <c r="E1" s="7" t="s">
        <v>1045</v>
      </c>
      <c r="F1" s="7" t="s">
        <v>1046</v>
      </c>
      <c r="G1" s="7" t="s">
        <v>1047</v>
      </c>
      <c r="H1" s="7" t="s">
        <v>1048</v>
      </c>
      <c r="I1" s="7" t="s">
        <v>1049</v>
      </c>
      <c r="J1" s="12" t="s">
        <v>1050</v>
      </c>
      <c r="K1" s="7" t="s">
        <v>1051</v>
      </c>
      <c r="L1" s="7" t="s">
        <v>1052</v>
      </c>
      <c r="M1" s="7" t="s">
        <v>1072</v>
      </c>
    </row>
    <row r="2" spans="1:13" ht="195">
      <c r="A2" s="10" t="s">
        <v>4</v>
      </c>
      <c r="B2" s="10" t="s">
        <v>5</v>
      </c>
      <c r="C2" s="11" t="s">
        <v>984</v>
      </c>
      <c r="D2" s="10" t="s">
        <v>1073</v>
      </c>
      <c r="E2" s="10" t="s">
        <v>6</v>
      </c>
      <c r="F2" s="10" t="s">
        <v>3</v>
      </c>
      <c r="G2" s="10"/>
      <c r="H2" s="10"/>
      <c r="I2" s="10"/>
      <c r="J2" s="13">
        <v>982</v>
      </c>
      <c r="K2" s="10"/>
      <c r="L2" s="10" t="s">
        <v>7</v>
      </c>
      <c r="M2" s="10" t="str">
        <f>HYPERLINK("https://ceds.ed.gov/cedselementdetails.aspx?termid=3983")</f>
        <v>https://ceds.ed.gov/cedselementdetails.aspx?termid=3983</v>
      </c>
    </row>
    <row r="3" spans="1:13" ht="30">
      <c r="A3" s="10" t="s">
        <v>8</v>
      </c>
      <c r="B3" s="10" t="s">
        <v>9</v>
      </c>
      <c r="C3" s="10" t="s">
        <v>0</v>
      </c>
      <c r="D3" s="10" t="s">
        <v>1073</v>
      </c>
      <c r="E3" s="10" t="s">
        <v>6</v>
      </c>
      <c r="F3" s="10" t="s">
        <v>3</v>
      </c>
      <c r="G3" s="10" t="s">
        <v>10</v>
      </c>
      <c r="H3" s="10"/>
      <c r="I3" s="10"/>
      <c r="J3" s="13">
        <v>840</v>
      </c>
      <c r="K3" s="10"/>
      <c r="L3" s="10" t="s">
        <v>11</v>
      </c>
      <c r="M3" s="10" t="str">
        <f>HYPERLINK("https://ceds.ed.gov/cedselementdetails.aspx?termid=3840")</f>
        <v>https://ceds.ed.gov/cedselementdetails.aspx?termid=3840</v>
      </c>
    </row>
    <row r="4" spans="1:13" ht="30">
      <c r="A4" s="10" t="s">
        <v>12</v>
      </c>
      <c r="B4" s="10" t="s">
        <v>13</v>
      </c>
      <c r="C4" s="10" t="s">
        <v>0</v>
      </c>
      <c r="D4" s="10" t="s">
        <v>1073</v>
      </c>
      <c r="E4" s="10" t="s">
        <v>6</v>
      </c>
      <c r="F4" s="10" t="s">
        <v>3</v>
      </c>
      <c r="G4" s="10" t="s">
        <v>10</v>
      </c>
      <c r="H4" s="10"/>
      <c r="I4" s="10"/>
      <c r="J4" s="13">
        <v>841</v>
      </c>
      <c r="K4" s="10"/>
      <c r="L4" s="10" t="s">
        <v>14</v>
      </c>
      <c r="M4" s="10" t="str">
        <f>HYPERLINK("https://ceds.ed.gov/cedselementdetails.aspx?termid=3841")</f>
        <v>https://ceds.ed.gov/cedselementdetails.aspx?termid=3841</v>
      </c>
    </row>
    <row r="5" spans="1:13" ht="409.5">
      <c r="A5" s="10" t="s">
        <v>18</v>
      </c>
      <c r="B5" s="10" t="s">
        <v>19</v>
      </c>
      <c r="C5" s="10" t="s">
        <v>0</v>
      </c>
      <c r="D5" s="10" t="s">
        <v>1074</v>
      </c>
      <c r="E5" s="10" t="s">
        <v>923</v>
      </c>
      <c r="F5" s="10" t="s">
        <v>1075</v>
      </c>
      <c r="G5" s="10" t="s">
        <v>20</v>
      </c>
      <c r="H5" s="10"/>
      <c r="I5" s="10"/>
      <c r="J5" s="13">
        <v>19</v>
      </c>
      <c r="K5" s="10"/>
      <c r="L5" s="10" t="s">
        <v>21</v>
      </c>
      <c r="M5" s="10" t="str">
        <f>HYPERLINK("https://ceds.ed.gov/cedselementdetails.aspx?termid=3019")</f>
        <v>https://ceds.ed.gov/cedselementdetails.aspx?termid=3019</v>
      </c>
    </row>
    <row r="6" spans="1:13" ht="409.5">
      <c r="A6" s="10" t="s">
        <v>22</v>
      </c>
      <c r="B6" s="10" t="s">
        <v>23</v>
      </c>
      <c r="C6" s="10" t="s">
        <v>0</v>
      </c>
      <c r="D6" s="10" t="s">
        <v>1076</v>
      </c>
      <c r="E6" s="10" t="s">
        <v>923</v>
      </c>
      <c r="F6" s="10" t="s">
        <v>1075</v>
      </c>
      <c r="G6" s="10" t="s">
        <v>20</v>
      </c>
      <c r="H6" s="10"/>
      <c r="I6" s="10"/>
      <c r="J6" s="13">
        <v>40</v>
      </c>
      <c r="K6" s="10"/>
      <c r="L6" s="10" t="s">
        <v>24</v>
      </c>
      <c r="M6" s="10" t="str">
        <f>HYPERLINK("https://ceds.ed.gov/cedselementdetails.aspx?termid=3040")</f>
        <v>https://ceds.ed.gov/cedselementdetails.aspx?termid=3040</v>
      </c>
    </row>
    <row r="7" spans="1:13" ht="409.5">
      <c r="A7" s="10" t="s">
        <v>25</v>
      </c>
      <c r="B7" s="10" t="s">
        <v>26</v>
      </c>
      <c r="C7" s="10" t="s">
        <v>0</v>
      </c>
      <c r="D7" s="10" t="s">
        <v>1077</v>
      </c>
      <c r="E7" s="10" t="s">
        <v>923</v>
      </c>
      <c r="F7" s="10" t="s">
        <v>1075</v>
      </c>
      <c r="G7" s="10" t="s">
        <v>20</v>
      </c>
      <c r="H7" s="10"/>
      <c r="I7" s="10"/>
      <c r="J7" s="13">
        <v>190</v>
      </c>
      <c r="K7" s="10"/>
      <c r="L7" s="10" t="s">
        <v>27</v>
      </c>
      <c r="M7" s="10" t="str">
        <f>HYPERLINK("https://ceds.ed.gov/cedselementdetails.aspx?termid=3190")</f>
        <v>https://ceds.ed.gov/cedselementdetails.aspx?termid=3190</v>
      </c>
    </row>
    <row r="8" spans="1:13" ht="409.5">
      <c r="A8" s="10" t="s">
        <v>28</v>
      </c>
      <c r="B8" s="10" t="s">
        <v>29</v>
      </c>
      <c r="C8" s="10" t="s">
        <v>0</v>
      </c>
      <c r="D8" s="10" t="s">
        <v>1076</v>
      </c>
      <c r="E8" s="10" t="s">
        <v>923</v>
      </c>
      <c r="F8" s="10" t="s">
        <v>1075</v>
      </c>
      <c r="G8" s="10" t="s">
        <v>30</v>
      </c>
      <c r="H8" s="10"/>
      <c r="I8" s="10"/>
      <c r="J8" s="13">
        <v>214</v>
      </c>
      <c r="K8" s="10"/>
      <c r="L8" s="10" t="s">
        <v>31</v>
      </c>
      <c r="M8" s="10" t="str">
        <f>HYPERLINK("https://ceds.ed.gov/cedselementdetails.aspx?termid=3214")</f>
        <v>https://ceds.ed.gov/cedselementdetails.aspx?termid=3214</v>
      </c>
    </row>
    <row r="9" spans="1:13" ht="409.5">
      <c r="A9" s="10" t="s">
        <v>32</v>
      </c>
      <c r="B9" s="10" t="s">
        <v>33</v>
      </c>
      <c r="C9" s="10" t="s">
        <v>0</v>
      </c>
      <c r="D9" s="10" t="s">
        <v>1076</v>
      </c>
      <c r="E9" s="10" t="s">
        <v>923</v>
      </c>
      <c r="F9" s="10" t="s">
        <v>1075</v>
      </c>
      <c r="G9" s="10" t="s">
        <v>17</v>
      </c>
      <c r="H9" s="10"/>
      <c r="I9" s="10"/>
      <c r="J9" s="13">
        <v>269</v>
      </c>
      <c r="K9" s="10"/>
      <c r="L9" s="10" t="s">
        <v>34</v>
      </c>
      <c r="M9" s="10" t="str">
        <f>HYPERLINK("https://ceds.ed.gov/cedselementdetails.aspx?termid=3269")</f>
        <v>https://ceds.ed.gov/cedselementdetails.aspx?termid=3269</v>
      </c>
    </row>
    <row r="10" spans="1:13" ht="240">
      <c r="A10" s="10" t="s">
        <v>1078</v>
      </c>
      <c r="B10" s="10" t="s">
        <v>1079</v>
      </c>
      <c r="C10" s="11" t="s">
        <v>1053</v>
      </c>
      <c r="D10" s="10" t="s">
        <v>1080</v>
      </c>
      <c r="E10" s="10" t="s">
        <v>924</v>
      </c>
      <c r="F10" s="10" t="s">
        <v>2</v>
      </c>
      <c r="G10" s="10" t="s">
        <v>20</v>
      </c>
      <c r="H10" s="10" t="s">
        <v>1081</v>
      </c>
      <c r="I10" s="10"/>
      <c r="J10" s="13">
        <v>10</v>
      </c>
      <c r="K10" s="10"/>
      <c r="L10" s="10" t="s">
        <v>1082</v>
      </c>
      <c r="M10" s="10" t="str">
        <f>HYPERLINK("https://ceds.ed.gov/cedselementdetails.aspx?termid=3358")</f>
        <v>https://ceds.ed.gov/cedselementdetails.aspx?termid=3358</v>
      </c>
    </row>
    <row r="11" spans="1:13" ht="165">
      <c r="A11" s="10" t="s">
        <v>1054</v>
      </c>
      <c r="B11" s="10" t="s">
        <v>1055</v>
      </c>
      <c r="C11" s="11" t="s">
        <v>1056</v>
      </c>
      <c r="D11" s="10" t="s">
        <v>1083</v>
      </c>
      <c r="E11" s="10" t="s">
        <v>922</v>
      </c>
      <c r="F11" s="10"/>
      <c r="G11" s="10" t="s">
        <v>20</v>
      </c>
      <c r="H11" s="10"/>
      <c r="I11" s="10"/>
      <c r="J11" s="13">
        <v>1066</v>
      </c>
      <c r="K11" s="10"/>
      <c r="L11" s="10" t="s">
        <v>1057</v>
      </c>
      <c r="M11" s="10" t="str">
        <f>HYPERLINK("https://ceds.ed.gov/cedselementdetails.aspx?termid=3644")</f>
        <v>https://ceds.ed.gov/cedselementdetails.aspx?termid=3644</v>
      </c>
    </row>
    <row r="12" spans="1:13" ht="105">
      <c r="A12" s="10" t="s">
        <v>35</v>
      </c>
      <c r="B12" s="10" t="s">
        <v>36</v>
      </c>
      <c r="C12" s="11" t="s">
        <v>985</v>
      </c>
      <c r="D12" s="10" t="s">
        <v>1084</v>
      </c>
      <c r="E12" s="10" t="s">
        <v>37</v>
      </c>
      <c r="F12" s="10" t="s">
        <v>1075</v>
      </c>
      <c r="G12" s="10" t="s">
        <v>20</v>
      </c>
      <c r="H12" s="10"/>
      <c r="I12" s="10"/>
      <c r="J12" s="13">
        <v>722</v>
      </c>
      <c r="K12" s="10"/>
      <c r="L12" s="10" t="s">
        <v>38</v>
      </c>
      <c r="M12" s="10" t="str">
        <f>HYPERLINK("https://ceds.ed.gov/cedselementdetails.aspx?termid=3698")</f>
        <v>https://ceds.ed.gov/cedselementdetails.aspx?termid=3698</v>
      </c>
    </row>
    <row r="13" spans="1:13" ht="120">
      <c r="A13" s="10" t="s">
        <v>40</v>
      </c>
      <c r="B13" s="10" t="s">
        <v>41</v>
      </c>
      <c r="C13" s="11" t="s">
        <v>1085</v>
      </c>
      <c r="D13" s="10" t="s">
        <v>1086</v>
      </c>
      <c r="E13" s="10" t="s">
        <v>6</v>
      </c>
      <c r="F13" s="10" t="s">
        <v>3</v>
      </c>
      <c r="G13" s="10"/>
      <c r="H13" s="10"/>
      <c r="I13" s="10"/>
      <c r="J13" s="13">
        <v>983</v>
      </c>
      <c r="K13" s="10"/>
      <c r="L13" s="10" t="s">
        <v>42</v>
      </c>
      <c r="M13" s="10" t="str">
        <f>HYPERLINK("https://ceds.ed.gov/cedselementdetails.aspx?termid=3984")</f>
        <v>https://ceds.ed.gov/cedselementdetails.aspx?termid=3984</v>
      </c>
    </row>
    <row r="14" spans="1:13" ht="240">
      <c r="A14" s="10" t="s">
        <v>46</v>
      </c>
      <c r="B14" s="10" t="s">
        <v>47</v>
      </c>
      <c r="C14" s="11" t="s">
        <v>988</v>
      </c>
      <c r="D14" s="10" t="s">
        <v>1087</v>
      </c>
      <c r="E14" s="10" t="s">
        <v>926</v>
      </c>
      <c r="F14" s="10" t="s">
        <v>1075</v>
      </c>
      <c r="G14" s="10"/>
      <c r="H14" s="10"/>
      <c r="I14" s="10" t="s">
        <v>48</v>
      </c>
      <c r="J14" s="13">
        <v>16</v>
      </c>
      <c r="K14" s="10"/>
      <c r="L14" s="10" t="s">
        <v>49</v>
      </c>
      <c r="M14" s="10" t="str">
        <f>HYPERLINK("https://ceds.ed.gov/cedselementdetails.aspx?termid=3655")</f>
        <v>https://ceds.ed.gov/cedselementdetails.aspx?termid=3655</v>
      </c>
    </row>
    <row r="15" spans="1:13" ht="45">
      <c r="A15" s="10" t="s">
        <v>50</v>
      </c>
      <c r="B15" s="10" t="s">
        <v>51</v>
      </c>
      <c r="C15" s="10" t="s">
        <v>0</v>
      </c>
      <c r="D15" s="10" t="s">
        <v>1088</v>
      </c>
      <c r="E15" s="10" t="s">
        <v>927</v>
      </c>
      <c r="F15" s="10"/>
      <c r="G15" s="10" t="s">
        <v>10</v>
      </c>
      <c r="H15" s="10"/>
      <c r="I15" s="10"/>
      <c r="J15" s="13">
        <v>323</v>
      </c>
      <c r="K15" s="10"/>
      <c r="L15" s="10" t="s">
        <v>52</v>
      </c>
      <c r="M15" s="10" t="str">
        <f>HYPERLINK("https://ceds.ed.gov/cedselementdetails.aspx?termid=3323")</f>
        <v>https://ceds.ed.gov/cedselementdetails.aspx?termid=3323</v>
      </c>
    </row>
    <row r="16" spans="1:13" ht="45">
      <c r="A16" s="10" t="s">
        <v>53</v>
      </c>
      <c r="B16" s="10" t="s">
        <v>54</v>
      </c>
      <c r="C16" s="10" t="s">
        <v>0</v>
      </c>
      <c r="D16" s="10" t="s">
        <v>1089</v>
      </c>
      <c r="E16" s="10" t="s">
        <v>45</v>
      </c>
      <c r="F16" s="10" t="s">
        <v>3</v>
      </c>
      <c r="G16" s="10" t="s">
        <v>55</v>
      </c>
      <c r="H16" s="10"/>
      <c r="I16" s="10"/>
      <c r="J16" s="13">
        <v>791</v>
      </c>
      <c r="K16" s="10"/>
      <c r="L16" s="10" t="s">
        <v>56</v>
      </c>
      <c r="M16" s="10" t="str">
        <f>HYPERLINK("https://ceds.ed.gov/cedselementdetails.aspx?termid=3790")</f>
        <v>https://ceds.ed.gov/cedselementdetails.aspx?termid=3790</v>
      </c>
    </row>
    <row r="17" spans="1:13" ht="240">
      <c r="A17" s="10" t="s">
        <v>57</v>
      </c>
      <c r="B17" s="10" t="s">
        <v>58</v>
      </c>
      <c r="C17" s="11" t="s">
        <v>988</v>
      </c>
      <c r="D17" s="10" t="s">
        <v>1087</v>
      </c>
      <c r="E17" s="10" t="s">
        <v>926</v>
      </c>
      <c r="F17" s="10" t="s">
        <v>1075</v>
      </c>
      <c r="G17" s="10"/>
      <c r="H17" s="10"/>
      <c r="I17" s="10" t="s">
        <v>48</v>
      </c>
      <c r="J17" s="13">
        <v>20</v>
      </c>
      <c r="K17" s="10"/>
      <c r="L17" s="10" t="s">
        <v>57</v>
      </c>
      <c r="M17" s="10" t="str">
        <f>HYPERLINK("https://ceds.ed.gov/cedselementdetails.aspx?termid=3656")</f>
        <v>https://ceds.ed.gov/cedselementdetails.aspx?termid=3656</v>
      </c>
    </row>
    <row r="18" spans="1:13" ht="375">
      <c r="A18" s="10" t="s">
        <v>59</v>
      </c>
      <c r="B18" s="10" t="s">
        <v>60</v>
      </c>
      <c r="C18" s="11" t="s">
        <v>1090</v>
      </c>
      <c r="D18" s="10" t="s">
        <v>1091</v>
      </c>
      <c r="E18" s="10" t="s">
        <v>928</v>
      </c>
      <c r="F18" s="10" t="s">
        <v>2</v>
      </c>
      <c r="G18" s="10"/>
      <c r="H18" s="10" t="s">
        <v>61</v>
      </c>
      <c r="I18" s="10"/>
      <c r="J18" s="13">
        <v>21</v>
      </c>
      <c r="K18" s="10"/>
      <c r="L18" s="10" t="s">
        <v>62</v>
      </c>
      <c r="M18" s="10" t="str">
        <f>HYPERLINK("https://ceds.ed.gov/cedselementdetails.aspx?termid=3021")</f>
        <v>https://ceds.ed.gov/cedselementdetails.aspx?termid=3021</v>
      </c>
    </row>
    <row r="19" spans="1:13" ht="240">
      <c r="A19" s="10" t="s">
        <v>1092</v>
      </c>
      <c r="B19" s="10" t="s">
        <v>1093</v>
      </c>
      <c r="C19" s="11" t="s">
        <v>998</v>
      </c>
      <c r="D19" s="10" t="s">
        <v>1094</v>
      </c>
      <c r="E19" s="10" t="s">
        <v>929</v>
      </c>
      <c r="F19" s="10" t="s">
        <v>2</v>
      </c>
      <c r="G19" s="10"/>
      <c r="H19" s="10" t="s">
        <v>1095</v>
      </c>
      <c r="I19" s="10"/>
      <c r="J19" s="13">
        <v>383</v>
      </c>
      <c r="K19" s="10"/>
      <c r="L19" s="10" t="s">
        <v>1096</v>
      </c>
      <c r="M19" s="10" t="str">
        <f>HYPERLINK("https://ceds.ed.gov/cedselementdetails.aspx?termid=3374")</f>
        <v>https://ceds.ed.gov/cedselementdetails.aspx?termid=3374</v>
      </c>
    </row>
    <row r="20" spans="1:13" ht="90">
      <c r="A20" s="10" t="s">
        <v>63</v>
      </c>
      <c r="B20" s="10" t="s">
        <v>64</v>
      </c>
      <c r="C20" s="10" t="s">
        <v>0</v>
      </c>
      <c r="D20" s="10" t="s">
        <v>1097</v>
      </c>
      <c r="E20" s="10"/>
      <c r="F20" s="10" t="s">
        <v>3</v>
      </c>
      <c r="G20" s="10" t="s">
        <v>10</v>
      </c>
      <c r="H20" s="10"/>
      <c r="I20" s="10"/>
      <c r="J20" s="13">
        <v>964</v>
      </c>
      <c r="K20" s="10"/>
      <c r="L20" s="10" t="s">
        <v>65</v>
      </c>
      <c r="M20" s="10" t="str">
        <f>HYPERLINK("https://ceds.ed.gov/cedselementdetails.aspx?termid=3965")</f>
        <v>https://ceds.ed.gov/cedselementdetails.aspx?termid=3965</v>
      </c>
    </row>
    <row r="21" spans="1:13" ht="120">
      <c r="A21" s="10" t="s">
        <v>66</v>
      </c>
      <c r="B21" s="10" t="s">
        <v>67</v>
      </c>
      <c r="C21" s="10" t="s">
        <v>0</v>
      </c>
      <c r="D21" s="10" t="s">
        <v>1098</v>
      </c>
      <c r="E21" s="10"/>
      <c r="F21" s="10" t="s">
        <v>3</v>
      </c>
      <c r="G21" s="10" t="s">
        <v>68</v>
      </c>
      <c r="H21" s="10"/>
      <c r="I21" s="10"/>
      <c r="J21" s="13">
        <v>965</v>
      </c>
      <c r="K21" s="10"/>
      <c r="L21" s="10" t="s">
        <v>69</v>
      </c>
      <c r="M21" s="10" t="str">
        <f>HYPERLINK("https://ceds.ed.gov/cedselementdetails.aspx?termid=3966")</f>
        <v>https://ceds.ed.gov/cedselementdetails.aspx?termid=3966</v>
      </c>
    </row>
    <row r="22" spans="1:13" ht="90">
      <c r="A22" s="10" t="s">
        <v>70</v>
      </c>
      <c r="B22" s="10" t="s">
        <v>71</v>
      </c>
      <c r="C22" s="10" t="s">
        <v>0</v>
      </c>
      <c r="D22" s="10" t="s">
        <v>1097</v>
      </c>
      <c r="E22" s="10"/>
      <c r="F22" s="10" t="s">
        <v>3</v>
      </c>
      <c r="G22" s="10" t="s">
        <v>10</v>
      </c>
      <c r="H22" s="10"/>
      <c r="I22" s="10"/>
      <c r="J22" s="13">
        <v>962</v>
      </c>
      <c r="K22" s="10"/>
      <c r="L22" s="10" t="s">
        <v>72</v>
      </c>
      <c r="M22" s="10" t="str">
        <f>HYPERLINK("https://ceds.ed.gov/cedselementdetails.aspx?termid=3963")</f>
        <v>https://ceds.ed.gov/cedselementdetails.aspx?termid=3963</v>
      </c>
    </row>
    <row r="23" spans="1:13" ht="120">
      <c r="A23" s="10" t="s">
        <v>73</v>
      </c>
      <c r="B23" s="10" t="s">
        <v>74</v>
      </c>
      <c r="C23" s="10" t="s">
        <v>0</v>
      </c>
      <c r="D23" s="10" t="s">
        <v>1098</v>
      </c>
      <c r="E23" s="10"/>
      <c r="F23" s="10" t="s">
        <v>3</v>
      </c>
      <c r="G23" s="10" t="s">
        <v>68</v>
      </c>
      <c r="H23" s="10"/>
      <c r="I23" s="10"/>
      <c r="J23" s="13">
        <v>963</v>
      </c>
      <c r="K23" s="10"/>
      <c r="L23" s="10" t="s">
        <v>75</v>
      </c>
      <c r="M23" s="10" t="str">
        <f>HYPERLINK("https://ceds.ed.gov/cedselementdetails.aspx?termid=3964")</f>
        <v>https://ceds.ed.gov/cedselementdetails.aspx?termid=3964</v>
      </c>
    </row>
    <row r="24" spans="1:13" ht="165">
      <c r="A24" s="10" t="s">
        <v>76</v>
      </c>
      <c r="B24" s="10" t="s">
        <v>77</v>
      </c>
      <c r="C24" s="11" t="s">
        <v>990</v>
      </c>
      <c r="D24" s="10" t="s">
        <v>1099</v>
      </c>
      <c r="E24" s="10" t="s">
        <v>931</v>
      </c>
      <c r="F24" s="10" t="s">
        <v>1075</v>
      </c>
      <c r="G24" s="10"/>
      <c r="H24" s="10"/>
      <c r="I24" s="10"/>
      <c r="J24" s="13">
        <v>605</v>
      </c>
      <c r="K24" s="10"/>
      <c r="L24" s="10" t="s">
        <v>78</v>
      </c>
      <c r="M24" s="10" t="str">
        <f>HYPERLINK("https://ceds.ed.gov/cedselementdetails.aspx?termid=3598")</f>
        <v>https://ceds.ed.gov/cedselementdetails.aspx?termid=3598</v>
      </c>
    </row>
    <row r="25" spans="1:13" ht="165">
      <c r="A25" s="10" t="s">
        <v>1100</v>
      </c>
      <c r="B25" s="10" t="s">
        <v>393</v>
      </c>
      <c r="C25" s="11" t="s">
        <v>1008</v>
      </c>
      <c r="D25" s="10" t="s">
        <v>1101</v>
      </c>
      <c r="E25" s="10" t="s">
        <v>118</v>
      </c>
      <c r="F25" s="10" t="s">
        <v>3</v>
      </c>
      <c r="G25" s="10"/>
      <c r="H25" s="10"/>
      <c r="I25" s="10"/>
      <c r="J25" s="13">
        <v>1000</v>
      </c>
      <c r="K25" s="10"/>
      <c r="L25" s="10" t="s">
        <v>1102</v>
      </c>
      <c r="M25" s="10" t="str">
        <f>HYPERLINK("https://ceds.ed.gov/cedselementdetails.aspx?termid=4003")</f>
        <v>https://ceds.ed.gov/cedselementdetails.aspx?termid=4003</v>
      </c>
    </row>
    <row r="26" spans="1:13" ht="75">
      <c r="A26" s="10" t="s">
        <v>1103</v>
      </c>
      <c r="B26" s="10" t="s">
        <v>1104</v>
      </c>
      <c r="C26" s="10" t="s">
        <v>0</v>
      </c>
      <c r="D26" s="10" t="s">
        <v>1105</v>
      </c>
      <c r="E26" s="10"/>
      <c r="F26" s="10" t="s">
        <v>3</v>
      </c>
      <c r="G26" s="10" t="s">
        <v>79</v>
      </c>
      <c r="H26" s="10"/>
      <c r="I26" s="10"/>
      <c r="J26" s="13">
        <v>1185</v>
      </c>
      <c r="K26" s="10"/>
      <c r="L26" s="10" t="s">
        <v>1106</v>
      </c>
      <c r="M26" s="10" t="str">
        <f>HYPERLINK("https://ceds.ed.gov/cedselementdetails.aspx?termid=4136")</f>
        <v>https://ceds.ed.gov/cedselementdetails.aspx?termid=4136</v>
      </c>
    </row>
    <row r="27" spans="1:13" ht="105">
      <c r="A27" s="10" t="s">
        <v>80</v>
      </c>
      <c r="B27" s="10" t="s">
        <v>81</v>
      </c>
      <c r="C27" s="10" t="s">
        <v>0</v>
      </c>
      <c r="D27" s="10" t="s">
        <v>1107</v>
      </c>
      <c r="E27" s="10" t="s">
        <v>932</v>
      </c>
      <c r="F27" s="10" t="s">
        <v>1075</v>
      </c>
      <c r="G27" s="10" t="s">
        <v>17</v>
      </c>
      <c r="H27" s="10"/>
      <c r="I27" s="10"/>
      <c r="J27" s="13">
        <v>24</v>
      </c>
      <c r="K27" s="10"/>
      <c r="L27" s="10" t="s">
        <v>82</v>
      </c>
      <c r="M27" s="10" t="str">
        <f>HYPERLINK("https://ceds.ed.gov/cedselementdetails.aspx?termid=3024")</f>
        <v>https://ceds.ed.gov/cedselementdetails.aspx?termid=3024</v>
      </c>
    </row>
    <row r="28" spans="1:13" ht="75">
      <c r="A28" s="10" t="s">
        <v>83</v>
      </c>
      <c r="B28" s="10" t="s">
        <v>84</v>
      </c>
      <c r="C28" s="10" t="s">
        <v>0</v>
      </c>
      <c r="D28" s="10" t="s">
        <v>1105</v>
      </c>
      <c r="E28" s="10" t="s">
        <v>929</v>
      </c>
      <c r="F28" s="10" t="s">
        <v>1075</v>
      </c>
      <c r="G28" s="10" t="s">
        <v>20</v>
      </c>
      <c r="H28" s="10"/>
      <c r="I28" s="10"/>
      <c r="J28" s="13">
        <v>366</v>
      </c>
      <c r="K28" s="10"/>
      <c r="L28" s="10" t="s">
        <v>85</v>
      </c>
      <c r="M28" s="10" t="str">
        <f>HYPERLINK("https://ceds.ed.gov/cedselementdetails.aspx?termid=3365")</f>
        <v>https://ceds.ed.gov/cedselementdetails.aspx?termid=3365</v>
      </c>
    </row>
    <row r="29" spans="1:13" ht="120">
      <c r="A29" s="10" t="s">
        <v>1108</v>
      </c>
      <c r="B29" s="10" t="s">
        <v>1109</v>
      </c>
      <c r="C29" s="10" t="s">
        <v>0</v>
      </c>
      <c r="D29" s="10" t="s">
        <v>1110</v>
      </c>
      <c r="E29" s="10"/>
      <c r="F29" s="10" t="s">
        <v>3</v>
      </c>
      <c r="G29" s="10" t="s">
        <v>79</v>
      </c>
      <c r="H29" s="10"/>
      <c r="I29" s="10"/>
      <c r="J29" s="13">
        <v>1188</v>
      </c>
      <c r="K29" s="10"/>
      <c r="L29" s="10" t="s">
        <v>1111</v>
      </c>
      <c r="M29" s="10" t="str">
        <f>HYPERLINK("https://ceds.ed.gov/cedselementdetails.aspx?termid=4139")</f>
        <v>https://ceds.ed.gov/cedselementdetails.aspx?termid=4139</v>
      </c>
    </row>
    <row r="30" spans="1:13" ht="135">
      <c r="A30" s="10" t="s">
        <v>86</v>
      </c>
      <c r="B30" s="10" t="s">
        <v>87</v>
      </c>
      <c r="C30" s="10" t="s">
        <v>0</v>
      </c>
      <c r="D30" s="10" t="s">
        <v>1113</v>
      </c>
      <c r="E30" s="10" t="s">
        <v>933</v>
      </c>
      <c r="F30" s="10" t="s">
        <v>1075</v>
      </c>
      <c r="G30" s="10" t="s">
        <v>20</v>
      </c>
      <c r="H30" s="10"/>
      <c r="I30" s="10"/>
      <c r="J30" s="13">
        <v>1067</v>
      </c>
      <c r="K30" s="10"/>
      <c r="L30" s="10" t="s">
        <v>88</v>
      </c>
      <c r="M30" s="10" t="str">
        <f>HYPERLINK("https://ceds.ed.gov/cedselementdetails.aspx?termid=3152")</f>
        <v>https://ceds.ed.gov/cedselementdetails.aspx?termid=3152</v>
      </c>
    </row>
    <row r="31" spans="1:13" ht="75">
      <c r="A31" s="10" t="s">
        <v>91</v>
      </c>
      <c r="B31" s="10" t="s">
        <v>92</v>
      </c>
      <c r="C31" s="10" t="s">
        <v>0</v>
      </c>
      <c r="D31" s="10" t="s">
        <v>1114</v>
      </c>
      <c r="E31" s="10" t="s">
        <v>934</v>
      </c>
      <c r="F31" s="10"/>
      <c r="G31" s="10" t="s">
        <v>68</v>
      </c>
      <c r="H31" s="10"/>
      <c r="I31" s="10"/>
      <c r="J31" s="13">
        <v>403</v>
      </c>
      <c r="K31" s="10"/>
      <c r="L31" s="10" t="s">
        <v>93</v>
      </c>
      <c r="M31" s="10" t="str">
        <f>HYPERLINK("https://ceds.ed.gov/cedselementdetails.aspx?termid=3395")</f>
        <v>https://ceds.ed.gov/cedselementdetails.aspx?termid=3395</v>
      </c>
    </row>
    <row r="32" spans="1:13" ht="390">
      <c r="A32" s="10" t="s">
        <v>94</v>
      </c>
      <c r="B32" s="10" t="s">
        <v>95</v>
      </c>
      <c r="C32" s="11" t="s">
        <v>991</v>
      </c>
      <c r="D32" s="10" t="s">
        <v>1115</v>
      </c>
      <c r="E32" s="10" t="s">
        <v>934</v>
      </c>
      <c r="F32" s="10"/>
      <c r="G32" s="10"/>
      <c r="H32" s="10"/>
      <c r="I32" s="10"/>
      <c r="J32" s="13">
        <v>392</v>
      </c>
      <c r="K32" s="10"/>
      <c r="L32" s="10" t="s">
        <v>96</v>
      </c>
      <c r="M32" s="10" t="str">
        <f>HYPERLINK("https://ceds.ed.gov/cedselementdetails.aspx?termid=3384")</f>
        <v>https://ceds.ed.gov/cedselementdetails.aspx?termid=3384</v>
      </c>
    </row>
    <row r="33" spans="1:13" ht="105">
      <c r="A33" s="10" t="s">
        <v>97</v>
      </c>
      <c r="B33" s="10" t="s">
        <v>98</v>
      </c>
      <c r="C33" s="10" t="s">
        <v>0</v>
      </c>
      <c r="D33" s="10" t="s">
        <v>1115</v>
      </c>
      <c r="E33" s="10"/>
      <c r="F33" s="10"/>
      <c r="G33" s="10" t="s">
        <v>20</v>
      </c>
      <c r="H33" s="10"/>
      <c r="I33" s="10"/>
      <c r="J33" s="13">
        <v>709</v>
      </c>
      <c r="K33" s="10"/>
      <c r="L33" s="10" t="s">
        <v>99</v>
      </c>
      <c r="M33" s="10" t="str">
        <f>HYPERLINK("https://ceds.ed.gov/cedselementdetails.aspx?termid=3685")</f>
        <v>https://ceds.ed.gov/cedselementdetails.aspx?termid=3685</v>
      </c>
    </row>
    <row r="34" spans="1:13" ht="75">
      <c r="A34" s="10" t="s">
        <v>100</v>
      </c>
      <c r="B34" s="10" t="s">
        <v>101</v>
      </c>
      <c r="C34" s="10" t="s">
        <v>0</v>
      </c>
      <c r="D34" s="10" t="s">
        <v>1114</v>
      </c>
      <c r="E34" s="10" t="s">
        <v>934</v>
      </c>
      <c r="F34" s="10" t="s">
        <v>2</v>
      </c>
      <c r="G34" s="10" t="s">
        <v>102</v>
      </c>
      <c r="H34" s="10" t="s">
        <v>103</v>
      </c>
      <c r="I34" s="10"/>
      <c r="J34" s="13">
        <v>391</v>
      </c>
      <c r="K34" s="10"/>
      <c r="L34" s="10" t="s">
        <v>104</v>
      </c>
      <c r="M34" s="10" t="str">
        <f>HYPERLINK("https://ceds.ed.gov/cedselementdetails.aspx?termid=3383")</f>
        <v>https://ceds.ed.gov/cedselementdetails.aspx?termid=3383</v>
      </c>
    </row>
    <row r="35" spans="1:13" ht="75">
      <c r="A35" s="10" t="s">
        <v>105</v>
      </c>
      <c r="B35" s="10" t="s">
        <v>106</v>
      </c>
      <c r="C35" s="10" t="s">
        <v>0</v>
      </c>
      <c r="D35" s="10" t="s">
        <v>1114</v>
      </c>
      <c r="E35" s="10" t="s">
        <v>934</v>
      </c>
      <c r="F35" s="10"/>
      <c r="G35" s="10" t="s">
        <v>107</v>
      </c>
      <c r="H35" s="10"/>
      <c r="I35" s="10"/>
      <c r="J35" s="13">
        <v>398</v>
      </c>
      <c r="K35" s="10"/>
      <c r="L35" s="10" t="s">
        <v>108</v>
      </c>
      <c r="M35" s="10" t="str">
        <f>HYPERLINK("https://ceds.ed.gov/cedselementdetails.aspx?termid=3390")</f>
        <v>https://ceds.ed.gov/cedselementdetails.aspx?termid=3390</v>
      </c>
    </row>
    <row r="36" spans="1:13" ht="75">
      <c r="A36" s="10" t="s">
        <v>109</v>
      </c>
      <c r="B36" s="10" t="s">
        <v>110</v>
      </c>
      <c r="C36" s="10" t="s">
        <v>0</v>
      </c>
      <c r="D36" s="10" t="s">
        <v>1114</v>
      </c>
      <c r="E36" s="10" t="s">
        <v>934</v>
      </c>
      <c r="F36" s="10"/>
      <c r="G36" s="10" t="s">
        <v>20</v>
      </c>
      <c r="H36" s="10"/>
      <c r="I36" s="10"/>
      <c r="J36" s="13">
        <v>630</v>
      </c>
      <c r="K36" s="10"/>
      <c r="L36" s="10" t="s">
        <v>111</v>
      </c>
      <c r="M36" s="10" t="str">
        <f>HYPERLINK("https://ceds.ed.gov/cedselementdetails.aspx?termid=3623")</f>
        <v>https://ceds.ed.gov/cedselementdetails.aspx?termid=3623</v>
      </c>
    </row>
    <row r="37" spans="1:13" ht="75">
      <c r="A37" s="10" t="s">
        <v>112</v>
      </c>
      <c r="B37" s="10" t="s">
        <v>113</v>
      </c>
      <c r="C37" s="10" t="s">
        <v>0</v>
      </c>
      <c r="D37" s="10" t="s">
        <v>1114</v>
      </c>
      <c r="E37" s="10"/>
      <c r="F37" s="10"/>
      <c r="G37" s="10" t="s">
        <v>15</v>
      </c>
      <c r="H37" s="10"/>
      <c r="I37" s="10"/>
      <c r="J37" s="13">
        <v>707</v>
      </c>
      <c r="K37" s="10"/>
      <c r="L37" s="10" t="s">
        <v>114</v>
      </c>
      <c r="M37" s="10" t="str">
        <f>HYPERLINK("https://ceds.ed.gov/cedselementdetails.aspx?termid=3683")</f>
        <v>https://ceds.ed.gov/cedselementdetails.aspx?termid=3683</v>
      </c>
    </row>
    <row r="38" spans="1:13" ht="75">
      <c r="A38" s="10" t="s">
        <v>115</v>
      </c>
      <c r="B38" s="10" t="s">
        <v>116</v>
      </c>
      <c r="C38" s="10" t="s">
        <v>0</v>
      </c>
      <c r="D38" s="10" t="s">
        <v>1114</v>
      </c>
      <c r="E38" s="10"/>
      <c r="F38" s="10"/>
      <c r="G38" s="10" t="s">
        <v>15</v>
      </c>
      <c r="H38" s="10"/>
      <c r="I38" s="10"/>
      <c r="J38" s="13">
        <v>708</v>
      </c>
      <c r="K38" s="10"/>
      <c r="L38" s="10" t="s">
        <v>117</v>
      </c>
      <c r="M38" s="10" t="str">
        <f>HYPERLINK("https://ceds.ed.gov/cedselementdetails.aspx?termid=3684")</f>
        <v>https://ceds.ed.gov/cedselementdetails.aspx?termid=3684</v>
      </c>
    </row>
    <row r="39" spans="1:13" ht="150">
      <c r="A39" s="10" t="s">
        <v>1116</v>
      </c>
      <c r="B39" s="10" t="s">
        <v>89</v>
      </c>
      <c r="C39" s="10" t="s">
        <v>0</v>
      </c>
      <c r="D39" s="10" t="s">
        <v>1117</v>
      </c>
      <c r="E39" s="10" t="s">
        <v>934</v>
      </c>
      <c r="F39" s="10" t="s">
        <v>2</v>
      </c>
      <c r="G39" s="10" t="s">
        <v>20</v>
      </c>
      <c r="H39" s="10" t="s">
        <v>1118</v>
      </c>
      <c r="I39" s="10" t="s">
        <v>90</v>
      </c>
      <c r="J39" s="13">
        <v>406</v>
      </c>
      <c r="K39" s="10"/>
      <c r="L39" s="10" t="s">
        <v>1119</v>
      </c>
      <c r="M39" s="10" t="str">
        <f>HYPERLINK("https://ceds.ed.gov/cedselementdetails.aspx?termid=3397")</f>
        <v>https://ceds.ed.gov/cedselementdetails.aspx?termid=3397</v>
      </c>
    </row>
    <row r="40" spans="1:13" ht="105">
      <c r="A40" s="10" t="s">
        <v>120</v>
      </c>
      <c r="B40" s="10" t="s">
        <v>121</v>
      </c>
      <c r="C40" s="10" t="s">
        <v>0</v>
      </c>
      <c r="D40" s="10" t="s">
        <v>1120</v>
      </c>
      <c r="E40" s="10" t="s">
        <v>934</v>
      </c>
      <c r="F40" s="10"/>
      <c r="G40" s="10" t="s">
        <v>107</v>
      </c>
      <c r="H40" s="10"/>
      <c r="I40" s="10"/>
      <c r="J40" s="13">
        <v>393</v>
      </c>
      <c r="K40" s="10"/>
      <c r="L40" s="10" t="s">
        <v>122</v>
      </c>
      <c r="M40" s="10" t="str">
        <f>HYPERLINK("https://ceds.ed.gov/cedselementdetails.aspx?termid=3385")</f>
        <v>https://ceds.ed.gov/cedselementdetails.aspx?termid=3385</v>
      </c>
    </row>
    <row r="41" spans="1:13" ht="105">
      <c r="A41" s="10" t="s">
        <v>123</v>
      </c>
      <c r="B41" s="10" t="s">
        <v>124</v>
      </c>
      <c r="C41" s="10" t="s">
        <v>0</v>
      </c>
      <c r="D41" s="10" t="s">
        <v>1121</v>
      </c>
      <c r="E41" s="10" t="s">
        <v>118</v>
      </c>
      <c r="F41" s="10" t="s">
        <v>3</v>
      </c>
      <c r="G41" s="10" t="s">
        <v>15</v>
      </c>
      <c r="H41" s="10"/>
      <c r="I41" s="10"/>
      <c r="J41" s="13">
        <v>891</v>
      </c>
      <c r="K41" s="10"/>
      <c r="L41" s="10" t="s">
        <v>125</v>
      </c>
      <c r="M41" s="10" t="str">
        <f>HYPERLINK("https://ceds.ed.gov/cedselementdetails.aspx?termid=3891")</f>
        <v>https://ceds.ed.gov/cedselementdetails.aspx?termid=3891</v>
      </c>
    </row>
    <row r="42" spans="1:13" ht="120">
      <c r="A42" s="10" t="s">
        <v>126</v>
      </c>
      <c r="B42" s="10" t="s">
        <v>127</v>
      </c>
      <c r="C42" s="10" t="s">
        <v>0</v>
      </c>
      <c r="D42" s="10" t="s">
        <v>1122</v>
      </c>
      <c r="E42" s="10" t="s">
        <v>934</v>
      </c>
      <c r="F42" s="10" t="s">
        <v>2</v>
      </c>
      <c r="G42" s="10" t="s">
        <v>128</v>
      </c>
      <c r="H42" s="10" t="s">
        <v>129</v>
      </c>
      <c r="I42" s="10"/>
      <c r="J42" s="13">
        <v>402</v>
      </c>
      <c r="K42" s="10"/>
      <c r="L42" s="10" t="s">
        <v>130</v>
      </c>
      <c r="M42" s="10" t="str">
        <f>HYPERLINK("https://ceds.ed.gov/cedselementdetails.aspx?termid=3394")</f>
        <v>https://ceds.ed.gov/cedselementdetails.aspx?termid=3394</v>
      </c>
    </row>
    <row r="43" spans="1:13" ht="105">
      <c r="A43" s="10" t="s">
        <v>1123</v>
      </c>
      <c r="B43" s="10" t="s">
        <v>141</v>
      </c>
      <c r="C43" s="10" t="s">
        <v>0</v>
      </c>
      <c r="D43" s="10" t="s">
        <v>1121</v>
      </c>
      <c r="E43" s="10" t="s">
        <v>142</v>
      </c>
      <c r="F43" s="10" t="s">
        <v>2</v>
      </c>
      <c r="G43" s="10" t="s">
        <v>16</v>
      </c>
      <c r="H43" s="10" t="s">
        <v>1124</v>
      </c>
      <c r="I43" s="10"/>
      <c r="J43" s="13">
        <v>724</v>
      </c>
      <c r="K43" s="10"/>
      <c r="L43" s="10" t="s">
        <v>1125</v>
      </c>
      <c r="M43" s="10" t="str">
        <f>HYPERLINK("https://ceds.ed.gov/cedselementdetails.aspx?termid=3700")</f>
        <v>https://ceds.ed.gov/cedselementdetails.aspx?termid=3700</v>
      </c>
    </row>
    <row r="44" spans="1:13" ht="120">
      <c r="A44" s="10" t="s">
        <v>131</v>
      </c>
      <c r="B44" s="10" t="s">
        <v>132</v>
      </c>
      <c r="C44" s="10" t="s">
        <v>0</v>
      </c>
      <c r="D44" s="10" t="s">
        <v>1122</v>
      </c>
      <c r="E44" s="10"/>
      <c r="F44" s="10" t="s">
        <v>3</v>
      </c>
      <c r="G44" s="10" t="s">
        <v>10</v>
      </c>
      <c r="H44" s="10"/>
      <c r="I44" s="10"/>
      <c r="J44" s="13">
        <v>959</v>
      </c>
      <c r="K44" s="10"/>
      <c r="L44" s="10" t="s">
        <v>133</v>
      </c>
      <c r="M44" s="10" t="str">
        <f>HYPERLINK("https://ceds.ed.gov/cedselementdetails.aspx?termid=3960")</f>
        <v>https://ceds.ed.gov/cedselementdetails.aspx?termid=3960</v>
      </c>
    </row>
    <row r="45" spans="1:13" ht="120">
      <c r="A45" s="10" t="s">
        <v>134</v>
      </c>
      <c r="B45" s="10" t="s">
        <v>135</v>
      </c>
      <c r="C45" s="10" t="s">
        <v>0</v>
      </c>
      <c r="D45" s="10" t="s">
        <v>1122</v>
      </c>
      <c r="E45" s="10"/>
      <c r="F45" s="10" t="s">
        <v>3</v>
      </c>
      <c r="G45" s="10" t="s">
        <v>128</v>
      </c>
      <c r="H45" s="10"/>
      <c r="I45" s="10"/>
      <c r="J45" s="13">
        <v>958</v>
      </c>
      <c r="K45" s="10"/>
      <c r="L45" s="10" t="s">
        <v>136</v>
      </c>
      <c r="M45" s="10" t="str">
        <f>HYPERLINK("https://ceds.ed.gov/cedselementdetails.aspx?termid=3959")</f>
        <v>https://ceds.ed.gov/cedselementdetails.aspx?termid=3959</v>
      </c>
    </row>
    <row r="46" spans="1:13" ht="135">
      <c r="A46" s="10" t="s">
        <v>1126</v>
      </c>
      <c r="B46" s="10" t="s">
        <v>825</v>
      </c>
      <c r="C46" s="11" t="s">
        <v>1035</v>
      </c>
      <c r="D46" s="10" t="s">
        <v>1121</v>
      </c>
      <c r="E46" s="10" t="s">
        <v>934</v>
      </c>
      <c r="F46" s="10" t="s">
        <v>2</v>
      </c>
      <c r="G46" s="10"/>
      <c r="H46" s="10" t="s">
        <v>1127</v>
      </c>
      <c r="I46" s="10"/>
      <c r="J46" s="13">
        <v>405</v>
      </c>
      <c r="K46" s="10"/>
      <c r="L46" s="10" t="s">
        <v>1128</v>
      </c>
      <c r="M46" s="10" t="str">
        <f>HYPERLINK("https://ceds.ed.gov/cedselementdetails.aspx?termid=3396")</f>
        <v>https://ceds.ed.gov/cedselementdetails.aspx?termid=3396</v>
      </c>
    </row>
    <row r="47" spans="1:13" ht="105">
      <c r="A47" s="10" t="s">
        <v>1129</v>
      </c>
      <c r="B47" s="10" t="s">
        <v>119</v>
      </c>
      <c r="C47" s="10" t="s">
        <v>0</v>
      </c>
      <c r="D47" s="10" t="s">
        <v>1121</v>
      </c>
      <c r="E47" s="10" t="s">
        <v>118</v>
      </c>
      <c r="F47" s="10" t="s">
        <v>3</v>
      </c>
      <c r="G47" s="10" t="s">
        <v>15</v>
      </c>
      <c r="H47" s="10"/>
      <c r="I47" s="10"/>
      <c r="J47" s="13">
        <v>1063</v>
      </c>
      <c r="K47" s="10"/>
      <c r="L47" s="10" t="s">
        <v>1130</v>
      </c>
      <c r="M47" s="10" t="str">
        <f>HYPERLINK("https://ceds.ed.gov/cedselementdetails.aspx?termid=4069")</f>
        <v>https://ceds.ed.gov/cedselementdetails.aspx?termid=4069</v>
      </c>
    </row>
    <row r="48" spans="1:13" ht="75">
      <c r="A48" s="10" t="s">
        <v>1131</v>
      </c>
      <c r="B48" s="10" t="s">
        <v>199</v>
      </c>
      <c r="C48" s="10" t="s">
        <v>0</v>
      </c>
      <c r="D48" s="10" t="s">
        <v>1114</v>
      </c>
      <c r="E48" s="10" t="s">
        <v>934</v>
      </c>
      <c r="F48" s="10" t="s">
        <v>2</v>
      </c>
      <c r="G48" s="10" t="s">
        <v>20</v>
      </c>
      <c r="H48" s="10" t="s">
        <v>1132</v>
      </c>
      <c r="I48" s="10"/>
      <c r="J48" s="13">
        <v>422</v>
      </c>
      <c r="K48" s="10"/>
      <c r="L48" s="10" t="s">
        <v>1133</v>
      </c>
      <c r="M48" s="10" t="str">
        <f>HYPERLINK("https://ceds.ed.gov/cedselementdetails.aspx?termid=3412")</f>
        <v>https://ceds.ed.gov/cedselementdetails.aspx?termid=3412</v>
      </c>
    </row>
    <row r="49" spans="1:13" ht="75">
      <c r="A49" s="10" t="s">
        <v>1134</v>
      </c>
      <c r="B49" s="10" t="s">
        <v>200</v>
      </c>
      <c r="C49" s="10" t="s">
        <v>0</v>
      </c>
      <c r="D49" s="10" t="s">
        <v>1114</v>
      </c>
      <c r="E49" s="10" t="s">
        <v>934</v>
      </c>
      <c r="F49" s="10" t="s">
        <v>2</v>
      </c>
      <c r="G49" s="10" t="s">
        <v>20</v>
      </c>
      <c r="H49" s="10" t="s">
        <v>1135</v>
      </c>
      <c r="I49" s="10"/>
      <c r="J49" s="13">
        <v>421</v>
      </c>
      <c r="K49" s="10"/>
      <c r="L49" s="10" t="s">
        <v>1136</v>
      </c>
      <c r="M49" s="10" t="str">
        <f>HYPERLINK("https://ceds.ed.gov/cedselementdetails.aspx?termid=3411")</f>
        <v>https://ceds.ed.gov/cedselementdetails.aspx?termid=3411</v>
      </c>
    </row>
    <row r="50" spans="1:13" ht="75">
      <c r="A50" s="10" t="s">
        <v>137</v>
      </c>
      <c r="B50" s="10" t="s">
        <v>138</v>
      </c>
      <c r="C50" s="10" t="s">
        <v>0</v>
      </c>
      <c r="D50" s="10" t="s">
        <v>1114</v>
      </c>
      <c r="E50" s="10" t="s">
        <v>934</v>
      </c>
      <c r="F50" s="10" t="s">
        <v>2</v>
      </c>
      <c r="G50" s="10" t="s">
        <v>20</v>
      </c>
      <c r="H50" s="10" t="s">
        <v>139</v>
      </c>
      <c r="I50" s="10"/>
      <c r="J50" s="13">
        <v>423</v>
      </c>
      <c r="K50" s="10"/>
      <c r="L50" s="10" t="s">
        <v>140</v>
      </c>
      <c r="M50" s="10" t="str">
        <f>HYPERLINK("https://ceds.ed.gov/cedselementdetails.aspx?termid=3413")</f>
        <v>https://ceds.ed.gov/cedselementdetails.aspx?termid=3413</v>
      </c>
    </row>
    <row r="51" spans="1:13" ht="75">
      <c r="A51" s="10" t="s">
        <v>143</v>
      </c>
      <c r="B51" s="10" t="s">
        <v>1137</v>
      </c>
      <c r="C51" s="10" t="s">
        <v>0</v>
      </c>
      <c r="D51" s="10" t="s">
        <v>1114</v>
      </c>
      <c r="E51" s="10" t="s">
        <v>934</v>
      </c>
      <c r="F51" s="10" t="s">
        <v>2</v>
      </c>
      <c r="G51" s="10" t="s">
        <v>79</v>
      </c>
      <c r="H51" s="10" t="s">
        <v>154</v>
      </c>
      <c r="I51" s="10"/>
      <c r="J51" s="13">
        <v>400</v>
      </c>
      <c r="K51" s="10"/>
      <c r="L51" s="10" t="s">
        <v>144</v>
      </c>
      <c r="M51" s="10" t="str">
        <f>HYPERLINK("https://ceds.ed.gov/cedselementdetails.aspx?termid=3392")</f>
        <v>https://ceds.ed.gov/cedselementdetails.aspx?termid=3392</v>
      </c>
    </row>
    <row r="52" spans="1:13" ht="300">
      <c r="A52" s="10" t="s">
        <v>145</v>
      </c>
      <c r="B52" s="10" t="s">
        <v>146</v>
      </c>
      <c r="C52" s="11" t="s">
        <v>992</v>
      </c>
      <c r="D52" s="10" t="s">
        <v>1114</v>
      </c>
      <c r="E52" s="10" t="s">
        <v>934</v>
      </c>
      <c r="F52" s="10"/>
      <c r="G52" s="10"/>
      <c r="H52" s="10"/>
      <c r="I52" s="10"/>
      <c r="J52" s="13">
        <v>390</v>
      </c>
      <c r="K52" s="10"/>
      <c r="L52" s="10" t="s">
        <v>147</v>
      </c>
      <c r="M52" s="10" t="str">
        <f>HYPERLINK("https://ceds.ed.gov/cedselementdetails.aspx?termid=3382")</f>
        <v>https://ceds.ed.gov/cedselementdetails.aspx?termid=3382</v>
      </c>
    </row>
    <row r="53" spans="1:13" ht="120">
      <c r="A53" s="10" t="s">
        <v>148</v>
      </c>
      <c r="B53" s="10" t="s">
        <v>149</v>
      </c>
      <c r="C53" s="9" t="s">
        <v>150</v>
      </c>
      <c r="D53" s="10" t="s">
        <v>1110</v>
      </c>
      <c r="E53" s="10"/>
      <c r="F53" s="10" t="s">
        <v>3</v>
      </c>
      <c r="G53" s="10"/>
      <c r="H53" s="10"/>
      <c r="I53" s="10"/>
      <c r="J53" s="13">
        <v>1089</v>
      </c>
      <c r="K53" s="10"/>
      <c r="L53" s="10" t="s">
        <v>151</v>
      </c>
      <c r="M53" s="10" t="str">
        <f>HYPERLINK("https://ceds.ed.gov/cedselementdetails.aspx?termid=4073")</f>
        <v>https://ceds.ed.gov/cedselementdetails.aspx?termid=4073</v>
      </c>
    </row>
    <row r="54" spans="1:13" ht="360">
      <c r="A54" s="10" t="s">
        <v>152</v>
      </c>
      <c r="B54" s="10" t="s">
        <v>153</v>
      </c>
      <c r="C54" s="11" t="s">
        <v>993</v>
      </c>
      <c r="D54" s="10" t="s">
        <v>1138</v>
      </c>
      <c r="E54" s="10" t="s">
        <v>935</v>
      </c>
      <c r="F54" s="10" t="s">
        <v>2</v>
      </c>
      <c r="G54" s="10"/>
      <c r="H54" s="10" t="s">
        <v>154</v>
      </c>
      <c r="I54" s="10"/>
      <c r="J54" s="13">
        <v>177</v>
      </c>
      <c r="K54" s="10"/>
      <c r="L54" s="10" t="s">
        <v>155</v>
      </c>
      <c r="M54" s="10" t="str">
        <f>HYPERLINK("https://ceds.ed.gov/cedselementdetails.aspx?termid=3177")</f>
        <v>https://ceds.ed.gov/cedselementdetails.aspx?termid=3177</v>
      </c>
    </row>
    <row r="55" spans="1:13" ht="75">
      <c r="A55" s="10" t="s">
        <v>157</v>
      </c>
      <c r="B55" s="10" t="s">
        <v>158</v>
      </c>
      <c r="C55" s="10" t="s">
        <v>0</v>
      </c>
      <c r="D55" s="10" t="s">
        <v>1139</v>
      </c>
      <c r="E55" s="10" t="s">
        <v>934</v>
      </c>
      <c r="F55" s="10"/>
      <c r="G55" s="10" t="s">
        <v>107</v>
      </c>
      <c r="H55" s="10"/>
      <c r="I55" s="10"/>
      <c r="J55" s="13">
        <v>382</v>
      </c>
      <c r="K55" s="10"/>
      <c r="L55" s="10" t="s">
        <v>159</v>
      </c>
      <c r="M55" s="10" t="str">
        <f>HYPERLINK("https://ceds.ed.gov/cedselementdetails.aspx?termid=3373")</f>
        <v>https://ceds.ed.gov/cedselementdetails.aspx?termid=3373</v>
      </c>
    </row>
    <row r="56" spans="1:13" ht="120">
      <c r="A56" s="10" t="s">
        <v>160</v>
      </c>
      <c r="B56" s="10" t="s">
        <v>161</v>
      </c>
      <c r="C56" s="10" t="s">
        <v>936</v>
      </c>
      <c r="D56" s="10" t="s">
        <v>1140</v>
      </c>
      <c r="E56" s="10" t="s">
        <v>934</v>
      </c>
      <c r="F56" s="10" t="s">
        <v>2</v>
      </c>
      <c r="G56" s="10"/>
      <c r="H56" s="10" t="s">
        <v>162</v>
      </c>
      <c r="I56" s="10"/>
      <c r="J56" s="13">
        <v>386</v>
      </c>
      <c r="K56" s="10"/>
      <c r="L56" s="10" t="s">
        <v>163</v>
      </c>
      <c r="M56" s="10" t="str">
        <f>HYPERLINK("https://ceds.ed.gov/cedselementdetails.aspx?termid=3377")</f>
        <v>https://ceds.ed.gov/cedselementdetails.aspx?termid=3377</v>
      </c>
    </row>
    <row r="57" spans="1:13" ht="120">
      <c r="A57" s="10" t="s">
        <v>1141</v>
      </c>
      <c r="B57" s="10" t="s">
        <v>1142</v>
      </c>
      <c r="C57" s="10" t="s">
        <v>0</v>
      </c>
      <c r="D57" s="10" t="s">
        <v>1140</v>
      </c>
      <c r="E57" s="10"/>
      <c r="F57" s="10" t="s">
        <v>3</v>
      </c>
      <c r="G57" s="10" t="s">
        <v>1143</v>
      </c>
      <c r="H57" s="10"/>
      <c r="I57" s="10" t="s">
        <v>1144</v>
      </c>
      <c r="J57" s="13">
        <v>1152</v>
      </c>
      <c r="K57" s="10"/>
      <c r="L57" s="10" t="s">
        <v>1145</v>
      </c>
      <c r="M57" s="10" t="str">
        <f>HYPERLINK("https://ceds.ed.gov/cedselementdetails.aspx?termid=4112")</f>
        <v>https://ceds.ed.gov/cedselementdetails.aspx?termid=4112</v>
      </c>
    </row>
    <row r="58" spans="1:13" ht="105">
      <c r="A58" s="10" t="s">
        <v>164</v>
      </c>
      <c r="B58" s="10" t="s">
        <v>165</v>
      </c>
      <c r="C58" s="10" t="s">
        <v>0</v>
      </c>
      <c r="D58" s="10" t="s">
        <v>1146</v>
      </c>
      <c r="E58" s="10" t="s">
        <v>142</v>
      </c>
      <c r="F58" s="10" t="s">
        <v>1075</v>
      </c>
      <c r="G58" s="10" t="s">
        <v>20</v>
      </c>
      <c r="H58" s="10"/>
      <c r="I58" s="10"/>
      <c r="J58" s="13">
        <v>717</v>
      </c>
      <c r="K58" s="10"/>
      <c r="L58" s="10" t="s">
        <v>166</v>
      </c>
      <c r="M58" s="10" t="str">
        <f>HYPERLINK("https://ceds.ed.gov/cedselementdetails.aspx?termid=3693")</f>
        <v>https://ceds.ed.gov/cedselementdetails.aspx?termid=3693</v>
      </c>
    </row>
    <row r="59" spans="1:13" ht="105">
      <c r="A59" s="10" t="s">
        <v>167</v>
      </c>
      <c r="B59" s="10" t="s">
        <v>168</v>
      </c>
      <c r="C59" s="10" t="s">
        <v>0</v>
      </c>
      <c r="D59" s="10" t="s">
        <v>1146</v>
      </c>
      <c r="E59" s="10" t="s">
        <v>142</v>
      </c>
      <c r="F59" s="10" t="s">
        <v>1075</v>
      </c>
      <c r="G59" s="10" t="s">
        <v>169</v>
      </c>
      <c r="H59" s="10" t="s">
        <v>170</v>
      </c>
      <c r="I59" s="10"/>
      <c r="J59" s="13">
        <v>718</v>
      </c>
      <c r="K59" s="10"/>
      <c r="L59" s="10" t="s">
        <v>171</v>
      </c>
      <c r="M59" s="10" t="str">
        <f>HYPERLINK("https://ceds.ed.gov/cedselementdetails.aspx?termid=3694")</f>
        <v>https://ceds.ed.gov/cedselementdetails.aspx?termid=3694</v>
      </c>
    </row>
    <row r="60" spans="1:13" ht="105">
      <c r="A60" s="10" t="s">
        <v>172</v>
      </c>
      <c r="B60" s="10" t="s">
        <v>173</v>
      </c>
      <c r="C60" s="10" t="s">
        <v>0</v>
      </c>
      <c r="D60" s="10" t="s">
        <v>1146</v>
      </c>
      <c r="E60" s="10" t="s">
        <v>929</v>
      </c>
      <c r="F60" s="10" t="s">
        <v>2</v>
      </c>
      <c r="G60" s="10" t="s">
        <v>20</v>
      </c>
      <c r="H60" s="10" t="s">
        <v>174</v>
      </c>
      <c r="I60" s="10"/>
      <c r="J60" s="13">
        <v>418</v>
      </c>
      <c r="K60" s="10"/>
      <c r="L60" s="10" t="s">
        <v>175</v>
      </c>
      <c r="M60" s="10" t="str">
        <f>HYPERLINK("https://ceds.ed.gov/cedselementdetails.aspx?termid=3408")</f>
        <v>https://ceds.ed.gov/cedselementdetails.aspx?termid=3408</v>
      </c>
    </row>
    <row r="61" spans="1:13" ht="409.5">
      <c r="A61" s="10" t="s">
        <v>176</v>
      </c>
      <c r="B61" s="10" t="s">
        <v>177</v>
      </c>
      <c r="C61" s="11" t="s">
        <v>994</v>
      </c>
      <c r="D61" s="10" t="s">
        <v>1146</v>
      </c>
      <c r="E61" s="10" t="s">
        <v>929</v>
      </c>
      <c r="F61" s="10"/>
      <c r="G61" s="10" t="s">
        <v>20</v>
      </c>
      <c r="H61" s="10"/>
      <c r="I61" s="10"/>
      <c r="J61" s="13">
        <v>417</v>
      </c>
      <c r="K61" s="10"/>
      <c r="L61" s="10" t="s">
        <v>178</v>
      </c>
      <c r="M61" s="10" t="str">
        <f>HYPERLINK("https://ceds.ed.gov/cedselementdetails.aspx?termid=3407")</f>
        <v>https://ceds.ed.gov/cedselementdetails.aspx?termid=3407</v>
      </c>
    </row>
    <row r="62" spans="1:13" ht="105">
      <c r="A62" s="10" t="s">
        <v>179</v>
      </c>
      <c r="B62" s="10" t="s">
        <v>180</v>
      </c>
      <c r="C62" s="10" t="s">
        <v>0</v>
      </c>
      <c r="D62" s="10" t="s">
        <v>1146</v>
      </c>
      <c r="E62" s="10" t="s">
        <v>929</v>
      </c>
      <c r="F62" s="10" t="s">
        <v>2</v>
      </c>
      <c r="G62" s="10" t="s">
        <v>20</v>
      </c>
      <c r="H62" s="10" t="s">
        <v>181</v>
      </c>
      <c r="I62" s="10"/>
      <c r="J62" s="13">
        <v>419</v>
      </c>
      <c r="K62" s="10"/>
      <c r="L62" s="10" t="s">
        <v>182</v>
      </c>
      <c r="M62" s="10" t="str">
        <f>HYPERLINK("https://ceds.ed.gov/cedselementdetails.aspx?termid=3409")</f>
        <v>https://ceds.ed.gov/cedselementdetails.aspx?termid=3409</v>
      </c>
    </row>
    <row r="63" spans="1:13" ht="390">
      <c r="A63" s="10" t="s">
        <v>183</v>
      </c>
      <c r="B63" s="10" t="s">
        <v>184</v>
      </c>
      <c r="C63" s="11" t="s">
        <v>995</v>
      </c>
      <c r="D63" s="10" t="s">
        <v>1147</v>
      </c>
      <c r="E63" s="10" t="s">
        <v>938</v>
      </c>
      <c r="F63" s="10" t="s">
        <v>2</v>
      </c>
      <c r="G63" s="10"/>
      <c r="H63" s="10" t="s">
        <v>185</v>
      </c>
      <c r="I63" s="10" t="s">
        <v>186</v>
      </c>
      <c r="J63" s="13">
        <v>26</v>
      </c>
      <c r="K63" s="10"/>
      <c r="L63" s="10" t="s">
        <v>187</v>
      </c>
      <c r="M63" s="10" t="str">
        <f>HYPERLINK("https://ceds.ed.gov/cedselementdetails.aspx?termid=3026")</f>
        <v>https://ceds.ed.gov/cedselementdetails.aspx?termid=3026</v>
      </c>
    </row>
    <row r="64" spans="1:13" ht="75">
      <c r="A64" s="10" t="s">
        <v>189</v>
      </c>
      <c r="B64" s="10" t="s">
        <v>190</v>
      </c>
      <c r="C64" s="11" t="s">
        <v>996</v>
      </c>
      <c r="D64" s="10" t="s">
        <v>1148</v>
      </c>
      <c r="E64" s="10" t="s">
        <v>939</v>
      </c>
      <c r="F64" s="10" t="s">
        <v>2</v>
      </c>
      <c r="G64" s="10"/>
      <c r="H64" s="10" t="s">
        <v>191</v>
      </c>
      <c r="I64" s="10"/>
      <c r="J64" s="13">
        <v>25</v>
      </c>
      <c r="K64" s="10"/>
      <c r="L64" s="10" t="s">
        <v>192</v>
      </c>
      <c r="M64" s="10" t="str">
        <f>HYPERLINK("https://ceds.ed.gov/cedselementdetails.aspx?termid=3025")</f>
        <v>https://ceds.ed.gov/cedselementdetails.aspx?termid=3025</v>
      </c>
    </row>
    <row r="65" spans="1:13" ht="195">
      <c r="A65" s="10" t="s">
        <v>193</v>
      </c>
      <c r="B65" s="10" t="s">
        <v>194</v>
      </c>
      <c r="C65" s="11" t="s">
        <v>997</v>
      </c>
      <c r="D65" s="10" t="s">
        <v>1148</v>
      </c>
      <c r="E65" s="10" t="s">
        <v>937</v>
      </c>
      <c r="F65" s="10" t="s">
        <v>2</v>
      </c>
      <c r="G65" s="10"/>
      <c r="H65" s="10" t="s">
        <v>195</v>
      </c>
      <c r="I65" s="10" t="s">
        <v>196</v>
      </c>
      <c r="J65" s="13">
        <v>540</v>
      </c>
      <c r="K65" s="10"/>
      <c r="L65" s="10" t="s">
        <v>197</v>
      </c>
      <c r="M65" s="10" t="str">
        <f>HYPERLINK("https://ceds.ed.gov/cedselementdetails.aspx?termid=3531")</f>
        <v>https://ceds.ed.gov/cedselementdetails.aspx?termid=3531</v>
      </c>
    </row>
    <row r="66" spans="1:13" ht="75">
      <c r="A66" s="10" t="s">
        <v>203</v>
      </c>
      <c r="B66" s="10" t="s">
        <v>1149</v>
      </c>
      <c r="C66" s="10" t="s">
        <v>921</v>
      </c>
      <c r="D66" s="10" t="s">
        <v>1150</v>
      </c>
      <c r="E66" s="10" t="s">
        <v>929</v>
      </c>
      <c r="F66" s="10" t="s">
        <v>2</v>
      </c>
      <c r="G66" s="10"/>
      <c r="H66" s="10" t="s">
        <v>154</v>
      </c>
      <c r="I66" s="10"/>
      <c r="J66" s="13">
        <v>384</v>
      </c>
      <c r="K66" s="10"/>
      <c r="L66" s="10" t="s">
        <v>204</v>
      </c>
      <c r="M66" s="10" t="str">
        <f>HYPERLINK("https://ceds.ed.gov/cedselementdetails.aspx?termid=3375")</f>
        <v>https://ceds.ed.gov/cedselementdetails.aspx?termid=3375</v>
      </c>
    </row>
    <row r="67" spans="1:13" ht="135">
      <c r="A67" s="10" t="s">
        <v>205</v>
      </c>
      <c r="B67" s="10" t="s">
        <v>206</v>
      </c>
      <c r="C67" s="10" t="s">
        <v>0</v>
      </c>
      <c r="D67" s="10" t="s">
        <v>1151</v>
      </c>
      <c r="E67" s="10"/>
      <c r="F67" s="10" t="s">
        <v>3</v>
      </c>
      <c r="G67" s="10" t="s">
        <v>188</v>
      </c>
      <c r="H67" s="10"/>
      <c r="I67" s="10" t="s">
        <v>207</v>
      </c>
      <c r="J67" s="13">
        <v>1022</v>
      </c>
      <c r="K67" s="10"/>
      <c r="L67" s="10" t="s">
        <v>208</v>
      </c>
      <c r="M67" s="10" t="str">
        <f>HYPERLINK("https://ceds.ed.gov/cedselementdetails.aspx?termid=4024")</f>
        <v>https://ceds.ed.gov/cedselementdetails.aspx?termid=4024</v>
      </c>
    </row>
    <row r="68" spans="1:13" ht="135">
      <c r="A68" s="10" t="s">
        <v>209</v>
      </c>
      <c r="B68" s="10" t="s">
        <v>210</v>
      </c>
      <c r="C68" s="10" t="s">
        <v>0</v>
      </c>
      <c r="D68" s="10" t="s">
        <v>1151</v>
      </c>
      <c r="E68" s="10"/>
      <c r="F68" s="10" t="s">
        <v>3</v>
      </c>
      <c r="G68" s="10" t="s">
        <v>188</v>
      </c>
      <c r="H68" s="10"/>
      <c r="I68" s="10" t="s">
        <v>211</v>
      </c>
      <c r="J68" s="13">
        <v>1021</v>
      </c>
      <c r="K68" s="10"/>
      <c r="L68" s="10" t="s">
        <v>212</v>
      </c>
      <c r="M68" s="10" t="str">
        <f>HYPERLINK("https://ceds.ed.gov/cedselementdetails.aspx?termid=4023")</f>
        <v>https://ceds.ed.gov/cedselementdetails.aspx?termid=4023</v>
      </c>
    </row>
    <row r="69" spans="1:13" ht="120">
      <c r="A69" s="10" t="s">
        <v>213</v>
      </c>
      <c r="B69" s="10" t="s">
        <v>214</v>
      </c>
      <c r="C69" s="10" t="s">
        <v>0</v>
      </c>
      <c r="D69" s="10" t="s">
        <v>1152</v>
      </c>
      <c r="E69" s="10" t="s">
        <v>929</v>
      </c>
      <c r="F69" s="10" t="s">
        <v>2</v>
      </c>
      <c r="G69" s="10" t="s">
        <v>215</v>
      </c>
      <c r="H69" s="10" t="s">
        <v>216</v>
      </c>
      <c r="I69" s="10"/>
      <c r="J69" s="13">
        <v>410</v>
      </c>
      <c r="K69" s="10"/>
      <c r="L69" s="10" t="s">
        <v>217</v>
      </c>
      <c r="M69" s="10" t="str">
        <f>HYPERLINK("https://ceds.ed.gov/cedselementdetails.aspx?termid=3400")</f>
        <v>https://ceds.ed.gov/cedselementdetails.aspx?termid=3400</v>
      </c>
    </row>
    <row r="70" spans="1:13" ht="195">
      <c r="A70" s="10" t="s">
        <v>218</v>
      </c>
      <c r="B70" s="10" t="s">
        <v>219</v>
      </c>
      <c r="C70" s="10" t="s">
        <v>0</v>
      </c>
      <c r="D70" s="10" t="s">
        <v>1153</v>
      </c>
      <c r="E70" s="10" t="s">
        <v>929</v>
      </c>
      <c r="F70" s="10" t="s">
        <v>2</v>
      </c>
      <c r="G70" s="10" t="s">
        <v>220</v>
      </c>
      <c r="H70" s="10" t="s">
        <v>221</v>
      </c>
      <c r="I70" s="10"/>
      <c r="J70" s="13">
        <v>597</v>
      </c>
      <c r="K70" s="10"/>
      <c r="L70" s="10" t="s">
        <v>222</v>
      </c>
      <c r="M70" s="10" t="str">
        <f>HYPERLINK("https://ceds.ed.gov/cedselementdetails.aspx?termid=3590")</f>
        <v>https://ceds.ed.gov/cedselementdetails.aspx?termid=3590</v>
      </c>
    </row>
    <row r="71" spans="1:13" ht="120">
      <c r="A71" s="10" t="s">
        <v>223</v>
      </c>
      <c r="B71" s="10" t="s">
        <v>224</v>
      </c>
      <c r="C71" s="10" t="s">
        <v>0</v>
      </c>
      <c r="D71" s="10" t="s">
        <v>1154</v>
      </c>
      <c r="E71" s="10" t="s">
        <v>929</v>
      </c>
      <c r="F71" s="10" t="s">
        <v>2</v>
      </c>
      <c r="G71" s="10" t="s">
        <v>215</v>
      </c>
      <c r="H71" s="10" t="s">
        <v>225</v>
      </c>
      <c r="I71" s="10" t="s">
        <v>226</v>
      </c>
      <c r="J71" s="13">
        <v>411</v>
      </c>
      <c r="K71" s="10"/>
      <c r="L71" s="10" t="s">
        <v>227</v>
      </c>
      <c r="M71" s="10" t="str">
        <f>HYPERLINK("https://ceds.ed.gov/cedselementdetails.aspx?termid=3401")</f>
        <v>https://ceds.ed.gov/cedselementdetails.aspx?termid=3401</v>
      </c>
    </row>
    <row r="72" spans="1:13" ht="75">
      <c r="A72" s="10" t="s">
        <v>228</v>
      </c>
      <c r="B72" s="10" t="s">
        <v>229</v>
      </c>
      <c r="C72" s="10" t="s">
        <v>0</v>
      </c>
      <c r="D72" s="10" t="s">
        <v>1155</v>
      </c>
      <c r="E72" s="10"/>
      <c r="F72" s="10" t="s">
        <v>3</v>
      </c>
      <c r="G72" s="10" t="s">
        <v>188</v>
      </c>
      <c r="H72" s="10"/>
      <c r="I72" s="10"/>
      <c r="J72" s="13">
        <v>1020</v>
      </c>
      <c r="K72" s="10"/>
      <c r="L72" s="10" t="s">
        <v>230</v>
      </c>
      <c r="M72" s="10" t="str">
        <f>HYPERLINK("https://ceds.ed.gov/cedselementdetails.aspx?termid=4022")</f>
        <v>https://ceds.ed.gov/cedselementdetails.aspx?termid=4022</v>
      </c>
    </row>
    <row r="73" spans="1:13" ht="75">
      <c r="A73" s="10" t="s">
        <v>231</v>
      </c>
      <c r="B73" s="10" t="s">
        <v>232</v>
      </c>
      <c r="C73" s="10" t="s">
        <v>0</v>
      </c>
      <c r="D73" s="10" t="s">
        <v>1155</v>
      </c>
      <c r="E73" s="10"/>
      <c r="F73" s="10" t="s">
        <v>3</v>
      </c>
      <c r="G73" s="10" t="s">
        <v>188</v>
      </c>
      <c r="H73" s="10"/>
      <c r="I73" s="10"/>
      <c r="J73" s="13">
        <v>1019</v>
      </c>
      <c r="K73" s="10"/>
      <c r="L73" s="10" t="s">
        <v>233</v>
      </c>
      <c r="M73" s="10" t="str">
        <f>HYPERLINK("https://ceds.ed.gov/cedselementdetails.aspx?termid=4021")</f>
        <v>https://ceds.ed.gov/cedselementdetails.aspx?termid=4021</v>
      </c>
    </row>
    <row r="74" spans="1:13" ht="409.5">
      <c r="A74" s="10" t="s">
        <v>1156</v>
      </c>
      <c r="B74" s="10" t="s">
        <v>1157</v>
      </c>
      <c r="C74" s="11" t="s">
        <v>989</v>
      </c>
      <c r="D74" s="10" t="s">
        <v>1158</v>
      </c>
      <c r="E74" s="10" t="s">
        <v>929</v>
      </c>
      <c r="F74" s="10" t="s">
        <v>2</v>
      </c>
      <c r="G74" s="10"/>
      <c r="H74" s="10" t="s">
        <v>1159</v>
      </c>
      <c r="I74" s="10"/>
      <c r="J74" s="13">
        <v>389</v>
      </c>
      <c r="K74" s="10"/>
      <c r="L74" s="10" t="s">
        <v>1160</v>
      </c>
      <c r="M74" s="10" t="str">
        <f>HYPERLINK("https://ceds.ed.gov/cedselementdetails.aspx?termid=3380")</f>
        <v>https://ceds.ed.gov/cedselementdetails.aspx?termid=3380</v>
      </c>
    </row>
    <row r="75" spans="1:13" ht="45">
      <c r="A75" s="10" t="s">
        <v>234</v>
      </c>
      <c r="B75" s="10" t="s">
        <v>235</v>
      </c>
      <c r="C75" s="10" t="s">
        <v>921</v>
      </c>
      <c r="D75" s="10" t="s">
        <v>1161</v>
      </c>
      <c r="E75" s="10" t="s">
        <v>6</v>
      </c>
      <c r="F75" s="10" t="s">
        <v>3</v>
      </c>
      <c r="G75" s="10"/>
      <c r="H75" s="10"/>
      <c r="I75" s="10"/>
      <c r="J75" s="13">
        <v>858</v>
      </c>
      <c r="K75" s="10"/>
      <c r="L75" s="10" t="s">
        <v>236</v>
      </c>
      <c r="M75" s="10" t="str">
        <f>HYPERLINK("https://ceds.ed.gov/cedselementdetails.aspx?termid=3858")</f>
        <v>https://ceds.ed.gov/cedselementdetails.aspx?termid=3858</v>
      </c>
    </row>
    <row r="76" spans="1:13" ht="105">
      <c r="A76" s="10" t="s">
        <v>237</v>
      </c>
      <c r="B76" s="10" t="s">
        <v>238</v>
      </c>
      <c r="C76" s="10" t="s">
        <v>0</v>
      </c>
      <c r="D76" s="10" t="s">
        <v>1099</v>
      </c>
      <c r="E76" s="10" t="s">
        <v>942</v>
      </c>
      <c r="F76" s="10" t="s">
        <v>1075</v>
      </c>
      <c r="G76" s="10" t="s">
        <v>20</v>
      </c>
      <c r="H76" s="10"/>
      <c r="I76" s="10"/>
      <c r="J76" s="13">
        <v>368</v>
      </c>
      <c r="K76" s="10"/>
      <c r="L76" s="10" t="s">
        <v>239</v>
      </c>
      <c r="M76" s="10" t="str">
        <f>HYPERLINK("https://ceds.ed.gov/cedselementdetails.aspx?termid=3367")</f>
        <v>https://ceds.ed.gov/cedselementdetails.aspx?termid=3367</v>
      </c>
    </row>
    <row r="77" spans="1:13" ht="105">
      <c r="A77" s="10" t="s">
        <v>240</v>
      </c>
      <c r="B77" s="10" t="s">
        <v>241</v>
      </c>
      <c r="C77" s="10" t="s">
        <v>0</v>
      </c>
      <c r="D77" s="10" t="s">
        <v>1099</v>
      </c>
      <c r="E77" s="10" t="s">
        <v>932</v>
      </c>
      <c r="F77" s="10" t="s">
        <v>1075</v>
      </c>
      <c r="G77" s="10" t="s">
        <v>16</v>
      </c>
      <c r="H77" s="10"/>
      <c r="I77" s="10"/>
      <c r="J77" s="13">
        <v>274</v>
      </c>
      <c r="K77" s="10"/>
      <c r="L77" s="10" t="s">
        <v>242</v>
      </c>
      <c r="M77" s="10" t="str">
        <f>HYPERLINK("https://ceds.ed.gov/cedselementdetails.aspx?termid=3274")</f>
        <v>https://ceds.ed.gov/cedselementdetails.aspx?termid=3274</v>
      </c>
    </row>
    <row r="78" spans="1:13" ht="105">
      <c r="A78" s="10" t="s">
        <v>243</v>
      </c>
      <c r="B78" s="10" t="s">
        <v>244</v>
      </c>
      <c r="C78" s="10" t="s">
        <v>0</v>
      </c>
      <c r="D78" s="10" t="s">
        <v>1099</v>
      </c>
      <c r="E78" s="10" t="s">
        <v>941</v>
      </c>
      <c r="F78" s="10" t="s">
        <v>1075</v>
      </c>
      <c r="G78" s="10" t="s">
        <v>20</v>
      </c>
      <c r="H78" s="10"/>
      <c r="I78" s="10"/>
      <c r="J78" s="13">
        <v>367</v>
      </c>
      <c r="K78" s="10"/>
      <c r="L78" s="10" t="s">
        <v>245</v>
      </c>
      <c r="M78" s="10" t="str">
        <f>HYPERLINK("https://ceds.ed.gov/cedselementdetails.aspx?termid=3366")</f>
        <v>https://ceds.ed.gov/cedselementdetails.aspx?termid=3366</v>
      </c>
    </row>
    <row r="79" spans="1:13" ht="75">
      <c r="A79" s="10" t="s">
        <v>246</v>
      </c>
      <c r="B79" s="10" t="s">
        <v>247</v>
      </c>
      <c r="C79" s="10" t="s">
        <v>0</v>
      </c>
      <c r="D79" s="10" t="s">
        <v>1162</v>
      </c>
      <c r="E79" s="10" t="s">
        <v>934</v>
      </c>
      <c r="F79" s="10" t="s">
        <v>2</v>
      </c>
      <c r="G79" s="10" t="s">
        <v>20</v>
      </c>
      <c r="H79" s="10" t="s">
        <v>248</v>
      </c>
      <c r="I79" s="10" t="s">
        <v>249</v>
      </c>
      <c r="J79" s="13">
        <v>397</v>
      </c>
      <c r="K79" s="10"/>
      <c r="L79" s="10" t="s">
        <v>250</v>
      </c>
      <c r="M79" s="10" t="str">
        <f>HYPERLINK("https://ceds.ed.gov/cedselementdetails.aspx?termid=3389")</f>
        <v>https://ceds.ed.gov/cedselementdetails.aspx?termid=3389</v>
      </c>
    </row>
    <row r="80" spans="1:13" ht="75">
      <c r="A80" s="10" t="s">
        <v>251</v>
      </c>
      <c r="B80" s="10" t="s">
        <v>1163</v>
      </c>
      <c r="C80" s="10" t="s">
        <v>0</v>
      </c>
      <c r="D80" s="10" t="s">
        <v>1164</v>
      </c>
      <c r="E80" s="10" t="s">
        <v>118</v>
      </c>
      <c r="F80" s="10" t="s">
        <v>3</v>
      </c>
      <c r="G80" s="10" t="s">
        <v>15</v>
      </c>
      <c r="H80" s="10"/>
      <c r="I80" s="10"/>
      <c r="J80" s="13">
        <v>890</v>
      </c>
      <c r="K80" s="10"/>
      <c r="L80" s="10" t="s">
        <v>252</v>
      </c>
      <c r="M80" s="10" t="str">
        <f>HYPERLINK("https://ceds.ed.gov/cedselementdetails.aspx?termid=3890")</f>
        <v>https://ceds.ed.gov/cedselementdetails.aspx?termid=3890</v>
      </c>
    </row>
    <row r="81" spans="1:13" ht="75">
      <c r="A81" s="10" t="s">
        <v>1165</v>
      </c>
      <c r="B81" s="10" t="s">
        <v>741</v>
      </c>
      <c r="C81" s="11" t="s">
        <v>1166</v>
      </c>
      <c r="D81" s="10" t="s">
        <v>1164</v>
      </c>
      <c r="E81" s="10" t="s">
        <v>976</v>
      </c>
      <c r="F81" s="10" t="s">
        <v>2</v>
      </c>
      <c r="G81" s="10"/>
      <c r="H81" s="10" t="s">
        <v>1167</v>
      </c>
      <c r="I81" s="10"/>
      <c r="J81" s="13">
        <v>572</v>
      </c>
      <c r="K81" s="10"/>
      <c r="L81" s="10" t="s">
        <v>1168</v>
      </c>
      <c r="M81" s="10" t="str">
        <f>HYPERLINK("https://ceds.ed.gov/cedselementdetails.aspx?termid=3564")</f>
        <v>https://ceds.ed.gov/cedselementdetails.aspx?termid=3564</v>
      </c>
    </row>
    <row r="82" spans="1:13" ht="180">
      <c r="A82" s="10" t="s">
        <v>253</v>
      </c>
      <c r="B82" s="10" t="s">
        <v>1169</v>
      </c>
      <c r="C82" s="10" t="s">
        <v>0</v>
      </c>
      <c r="D82" s="10" t="s">
        <v>1170</v>
      </c>
      <c r="E82" s="10" t="s">
        <v>944</v>
      </c>
      <c r="F82" s="10" t="s">
        <v>2</v>
      </c>
      <c r="G82" s="10" t="s">
        <v>254</v>
      </c>
      <c r="H82" s="10" t="s">
        <v>255</v>
      </c>
      <c r="I82" s="10"/>
      <c r="J82" s="13">
        <v>245</v>
      </c>
      <c r="K82" s="10"/>
      <c r="L82" s="10" t="s">
        <v>256</v>
      </c>
      <c r="M82" s="10" t="str">
        <f>HYPERLINK("https://ceds.ed.gov/cedselementdetails.aspx?termid=3245")</f>
        <v>https://ceds.ed.gov/cedselementdetails.aspx?termid=3245</v>
      </c>
    </row>
    <row r="83" spans="1:13" ht="75">
      <c r="A83" s="10" t="s">
        <v>257</v>
      </c>
      <c r="B83" s="10" t="s">
        <v>258</v>
      </c>
      <c r="C83" s="10" t="s">
        <v>0</v>
      </c>
      <c r="D83" s="10" t="s">
        <v>1162</v>
      </c>
      <c r="E83" s="10"/>
      <c r="F83" s="10"/>
      <c r="G83" s="10" t="s">
        <v>79</v>
      </c>
      <c r="H83" s="10"/>
      <c r="I83" s="10"/>
      <c r="J83" s="13">
        <v>719</v>
      </c>
      <c r="K83" s="10"/>
      <c r="L83" s="10" t="s">
        <v>259</v>
      </c>
      <c r="M83" s="10" t="str">
        <f>HYPERLINK("https://ceds.ed.gov/cedselementdetails.aspx?termid=3695")</f>
        <v>https://ceds.ed.gov/cedselementdetails.aspx?termid=3695</v>
      </c>
    </row>
    <row r="84" spans="1:13" ht="409.5">
      <c r="A84" s="10" t="s">
        <v>1171</v>
      </c>
      <c r="B84" s="10" t="s">
        <v>201</v>
      </c>
      <c r="C84" s="11" t="s">
        <v>994</v>
      </c>
      <c r="D84" s="10" t="s">
        <v>1172</v>
      </c>
      <c r="E84" s="10" t="s">
        <v>941</v>
      </c>
      <c r="F84" s="10" t="s">
        <v>2</v>
      </c>
      <c r="G84" s="10"/>
      <c r="H84" s="10" t="s">
        <v>1173</v>
      </c>
      <c r="I84" s="10"/>
      <c r="J84" s="13">
        <v>369</v>
      </c>
      <c r="K84" s="10"/>
      <c r="L84" s="10" t="s">
        <v>1174</v>
      </c>
      <c r="M84" s="10" t="str">
        <f>HYPERLINK("https://ceds.ed.gov/cedselementdetails.aspx?termid=3368")</f>
        <v>https://ceds.ed.gov/cedselementdetails.aspx?termid=3368</v>
      </c>
    </row>
    <row r="85" spans="1:13" ht="120">
      <c r="A85" s="10" t="s">
        <v>261</v>
      </c>
      <c r="B85" s="10" t="s">
        <v>263</v>
      </c>
      <c r="C85" s="10" t="s">
        <v>0</v>
      </c>
      <c r="D85" s="10" t="s">
        <v>1099</v>
      </c>
      <c r="E85" s="10" t="s">
        <v>930</v>
      </c>
      <c r="F85" s="10" t="s">
        <v>2</v>
      </c>
      <c r="G85" s="10" t="s">
        <v>16</v>
      </c>
      <c r="H85" s="10" t="s">
        <v>264</v>
      </c>
      <c r="I85" s="10"/>
      <c r="J85" s="13">
        <v>275</v>
      </c>
      <c r="K85" s="10"/>
      <c r="L85" s="10" t="s">
        <v>262</v>
      </c>
      <c r="M85" s="10" t="str">
        <f>HYPERLINK("https://ceds.ed.gov/cedselementdetails.aspx?termid=3275")</f>
        <v>https://ceds.ed.gov/cedselementdetails.aspx?termid=3275</v>
      </c>
    </row>
    <row r="86" spans="1:13" ht="105">
      <c r="A86" s="10" t="s">
        <v>265</v>
      </c>
      <c r="B86" s="10" t="s">
        <v>266</v>
      </c>
      <c r="C86" s="10" t="s">
        <v>0</v>
      </c>
      <c r="D86" s="10" t="s">
        <v>1099</v>
      </c>
      <c r="E86" s="10" t="s">
        <v>941</v>
      </c>
      <c r="F86" s="10" t="s">
        <v>1075</v>
      </c>
      <c r="G86" s="10" t="s">
        <v>20</v>
      </c>
      <c r="H86" s="10"/>
      <c r="I86" s="10"/>
      <c r="J86" s="13">
        <v>388</v>
      </c>
      <c r="K86" s="10"/>
      <c r="L86" s="10" t="s">
        <v>267</v>
      </c>
      <c r="M86" s="10" t="str">
        <f>HYPERLINK("https://ceds.ed.gov/cedselementdetails.aspx?termid=3379")</f>
        <v>https://ceds.ed.gov/cedselementdetails.aspx?termid=3379</v>
      </c>
    </row>
    <row r="87" spans="1:13" ht="120">
      <c r="A87" s="10" t="s">
        <v>268</v>
      </c>
      <c r="B87" s="10" t="s">
        <v>269</v>
      </c>
      <c r="C87" s="10" t="s">
        <v>0</v>
      </c>
      <c r="D87" s="10" t="s">
        <v>1175</v>
      </c>
      <c r="E87" s="10" t="s">
        <v>930</v>
      </c>
      <c r="F87" s="10" t="s">
        <v>1075</v>
      </c>
      <c r="G87" s="10" t="s">
        <v>16</v>
      </c>
      <c r="H87" s="10"/>
      <c r="I87" s="10"/>
      <c r="J87" s="13">
        <v>28</v>
      </c>
      <c r="K87" s="10"/>
      <c r="L87" s="10" t="s">
        <v>270</v>
      </c>
      <c r="M87" s="10" t="str">
        <f>HYPERLINK("https://ceds.ed.gov/cedselementdetails.aspx?termid=3028")</f>
        <v>https://ceds.ed.gov/cedselementdetails.aspx?termid=3028</v>
      </c>
    </row>
    <row r="88" spans="1:13" ht="409.5">
      <c r="A88" s="10" t="s">
        <v>271</v>
      </c>
      <c r="B88" s="10" t="s">
        <v>272</v>
      </c>
      <c r="C88" s="11" t="s">
        <v>1176</v>
      </c>
      <c r="D88" s="10" t="s">
        <v>1175</v>
      </c>
      <c r="E88" s="10" t="s">
        <v>931</v>
      </c>
      <c r="F88" s="10" t="s">
        <v>2</v>
      </c>
      <c r="G88" s="10"/>
      <c r="H88" s="10" t="s">
        <v>273</v>
      </c>
      <c r="I88" s="10"/>
      <c r="J88" s="13">
        <v>29</v>
      </c>
      <c r="K88" s="10"/>
      <c r="L88" s="10" t="s">
        <v>274</v>
      </c>
      <c r="M88" s="10" t="str">
        <f>HYPERLINK("https://ceds.ed.gov/cedselementdetails.aspx?termid=3029")</f>
        <v>https://ceds.ed.gov/cedselementdetails.aspx?termid=3029</v>
      </c>
    </row>
    <row r="89" spans="1:13" ht="409.5">
      <c r="A89" s="10" t="s">
        <v>275</v>
      </c>
      <c r="B89" s="10" t="s">
        <v>276</v>
      </c>
      <c r="C89" s="11" t="s">
        <v>1177</v>
      </c>
      <c r="D89" s="10" t="s">
        <v>1139</v>
      </c>
      <c r="E89" s="10" t="s">
        <v>937</v>
      </c>
      <c r="F89" s="10" t="s">
        <v>2</v>
      </c>
      <c r="G89" s="10"/>
      <c r="H89" s="10" t="s">
        <v>277</v>
      </c>
      <c r="I89" s="10"/>
      <c r="J89" s="13">
        <v>415</v>
      </c>
      <c r="K89" s="10"/>
      <c r="L89" s="10" t="s">
        <v>278</v>
      </c>
      <c r="M89" s="10" t="str">
        <f>HYPERLINK("https://ceds.ed.gov/cedselementdetails.aspx?termid=3405")</f>
        <v>https://ceds.ed.gov/cedselementdetails.aspx?termid=3405</v>
      </c>
    </row>
    <row r="90" spans="1:13" ht="409.5">
      <c r="A90" s="10" t="s">
        <v>275</v>
      </c>
      <c r="B90" s="10" t="s">
        <v>276</v>
      </c>
      <c r="C90" s="11" t="s">
        <v>1177</v>
      </c>
      <c r="D90" s="10" t="s">
        <v>1139</v>
      </c>
      <c r="E90" s="10" t="s">
        <v>937</v>
      </c>
      <c r="F90" s="10" t="s">
        <v>2</v>
      </c>
      <c r="G90" s="10"/>
      <c r="H90" s="10" t="s">
        <v>277</v>
      </c>
      <c r="I90" s="10"/>
      <c r="J90" s="13">
        <v>415</v>
      </c>
      <c r="K90" s="10"/>
      <c r="L90" s="10" t="s">
        <v>278</v>
      </c>
      <c r="M90" s="10" t="str">
        <f>HYPERLINK("https://ceds.ed.gov/cedselementdetails.aspx?termid=3405")</f>
        <v>https://ceds.ed.gov/cedselementdetails.aspx?termid=3405</v>
      </c>
    </row>
    <row r="91" spans="1:13" ht="150">
      <c r="A91" s="10" t="s">
        <v>1178</v>
      </c>
      <c r="B91" s="10" t="s">
        <v>1179</v>
      </c>
      <c r="C91" s="10" t="s">
        <v>0</v>
      </c>
      <c r="D91" s="10" t="s">
        <v>1180</v>
      </c>
      <c r="E91" s="10"/>
      <c r="F91" s="10" t="s">
        <v>3</v>
      </c>
      <c r="G91" s="10" t="s">
        <v>10</v>
      </c>
      <c r="H91" s="10"/>
      <c r="I91" s="10"/>
      <c r="J91" s="13">
        <v>1172</v>
      </c>
      <c r="K91" s="10"/>
      <c r="L91" s="10" t="s">
        <v>1181</v>
      </c>
      <c r="M91" s="10" t="str">
        <f>HYPERLINK("https://ceds.ed.gov/cedselementdetails.aspx?termid=4126")</f>
        <v>https://ceds.ed.gov/cedselementdetails.aspx?termid=4126</v>
      </c>
    </row>
    <row r="92" spans="1:13" ht="150">
      <c r="A92" s="10" t="s">
        <v>1182</v>
      </c>
      <c r="B92" s="10" t="s">
        <v>1183</v>
      </c>
      <c r="C92" s="10" t="s">
        <v>0</v>
      </c>
      <c r="D92" s="10" t="s">
        <v>1180</v>
      </c>
      <c r="E92" s="10"/>
      <c r="F92" s="10" t="s">
        <v>3</v>
      </c>
      <c r="G92" s="10" t="s">
        <v>16</v>
      </c>
      <c r="H92" s="10"/>
      <c r="I92" s="10"/>
      <c r="J92" s="13">
        <v>1170</v>
      </c>
      <c r="K92" s="10"/>
      <c r="L92" s="10" t="s">
        <v>1184</v>
      </c>
      <c r="M92" s="10" t="str">
        <f>HYPERLINK("https://ceds.ed.gov/cedselementdetails.aspx?termid=4124")</f>
        <v>https://ceds.ed.gov/cedselementdetails.aspx?termid=4124</v>
      </c>
    </row>
    <row r="93" spans="1:13" ht="150">
      <c r="A93" s="10" t="s">
        <v>1185</v>
      </c>
      <c r="B93" s="10" t="s">
        <v>1186</v>
      </c>
      <c r="C93" s="10" t="s">
        <v>0</v>
      </c>
      <c r="D93" s="10" t="s">
        <v>1180</v>
      </c>
      <c r="E93" s="10"/>
      <c r="F93" s="10" t="s">
        <v>3</v>
      </c>
      <c r="G93" s="10" t="s">
        <v>16</v>
      </c>
      <c r="H93" s="10"/>
      <c r="I93" s="10"/>
      <c r="J93" s="13">
        <v>1168</v>
      </c>
      <c r="K93" s="10"/>
      <c r="L93" s="10" t="s">
        <v>1187</v>
      </c>
      <c r="M93" s="10" t="str">
        <f>HYPERLINK("https://ceds.ed.gov/cedselementdetails.aspx?termid=4122")</f>
        <v>https://ceds.ed.gov/cedselementdetails.aspx?termid=4122</v>
      </c>
    </row>
    <row r="94" spans="1:13" ht="150">
      <c r="A94" s="10" t="s">
        <v>1188</v>
      </c>
      <c r="B94" s="10" t="s">
        <v>1189</v>
      </c>
      <c r="C94" s="10" t="s">
        <v>0</v>
      </c>
      <c r="D94" s="10" t="s">
        <v>1180</v>
      </c>
      <c r="E94" s="10"/>
      <c r="F94" s="10" t="s">
        <v>3</v>
      </c>
      <c r="G94" s="10" t="s">
        <v>10</v>
      </c>
      <c r="H94" s="10"/>
      <c r="I94" s="10"/>
      <c r="J94" s="13">
        <v>1171</v>
      </c>
      <c r="K94" s="10"/>
      <c r="L94" s="10" t="s">
        <v>1190</v>
      </c>
      <c r="M94" s="10" t="str">
        <f>HYPERLINK("https://ceds.ed.gov/cedselementdetails.aspx?termid=4125")</f>
        <v>https://ceds.ed.gov/cedselementdetails.aspx?termid=4125</v>
      </c>
    </row>
    <row r="95" spans="1:13" ht="150">
      <c r="A95" s="10" t="s">
        <v>1191</v>
      </c>
      <c r="B95" s="10" t="s">
        <v>1192</v>
      </c>
      <c r="C95" s="10" t="s">
        <v>0</v>
      </c>
      <c r="D95" s="10" t="s">
        <v>1180</v>
      </c>
      <c r="E95" s="10"/>
      <c r="F95" s="10" t="s">
        <v>3</v>
      </c>
      <c r="G95" s="10" t="s">
        <v>15</v>
      </c>
      <c r="H95" s="10"/>
      <c r="I95" s="10"/>
      <c r="J95" s="13">
        <v>1169</v>
      </c>
      <c r="K95" s="10"/>
      <c r="L95" s="10" t="s">
        <v>1193</v>
      </c>
      <c r="M95" s="10" t="str">
        <f>HYPERLINK("https://ceds.ed.gov/cedselementdetails.aspx?termid=4123")</f>
        <v>https://ceds.ed.gov/cedselementdetails.aspx?termid=4123</v>
      </c>
    </row>
    <row r="96" spans="1:13" ht="135">
      <c r="A96" s="10" t="s">
        <v>1194</v>
      </c>
      <c r="B96" s="10" t="s">
        <v>1195</v>
      </c>
      <c r="C96" s="10" t="s">
        <v>0</v>
      </c>
      <c r="D96" s="10" t="s">
        <v>1196</v>
      </c>
      <c r="E96" s="10"/>
      <c r="F96" s="10" t="s">
        <v>3</v>
      </c>
      <c r="G96" s="10" t="s">
        <v>605</v>
      </c>
      <c r="H96" s="10"/>
      <c r="I96" s="10"/>
      <c r="J96" s="13">
        <v>1173</v>
      </c>
      <c r="K96" s="10"/>
      <c r="L96" s="10" t="s">
        <v>1197</v>
      </c>
      <c r="M96" s="10" t="str">
        <f>HYPERLINK("https://ceds.ed.gov/cedselementdetails.aspx?termid=4127")</f>
        <v>https://ceds.ed.gov/cedselementdetails.aspx?termid=4127</v>
      </c>
    </row>
    <row r="97" spans="1:13" ht="135">
      <c r="A97" s="10" t="s">
        <v>1198</v>
      </c>
      <c r="B97" s="10" t="s">
        <v>1199</v>
      </c>
      <c r="C97" s="10" t="s">
        <v>0</v>
      </c>
      <c r="D97" s="10" t="s">
        <v>1196</v>
      </c>
      <c r="E97" s="10"/>
      <c r="F97" s="10" t="s">
        <v>3</v>
      </c>
      <c r="G97" s="10" t="s">
        <v>16</v>
      </c>
      <c r="H97" s="10"/>
      <c r="I97" s="10"/>
      <c r="J97" s="13">
        <v>1175</v>
      </c>
      <c r="K97" s="10"/>
      <c r="L97" s="10" t="s">
        <v>1200</v>
      </c>
      <c r="M97" s="10" t="str">
        <f>HYPERLINK("https://ceds.ed.gov/cedselementdetails.aspx?termid=4129")</f>
        <v>https://ceds.ed.gov/cedselementdetails.aspx?termid=4129</v>
      </c>
    </row>
    <row r="98" spans="1:13" ht="135">
      <c r="A98" s="10" t="s">
        <v>1201</v>
      </c>
      <c r="B98" s="10" t="s">
        <v>1202</v>
      </c>
      <c r="C98" s="10" t="s">
        <v>0</v>
      </c>
      <c r="D98" s="10" t="s">
        <v>1196</v>
      </c>
      <c r="E98" s="10"/>
      <c r="F98" s="10" t="s">
        <v>3</v>
      </c>
      <c r="G98" s="10" t="s">
        <v>15</v>
      </c>
      <c r="H98" s="10"/>
      <c r="I98" s="10"/>
      <c r="J98" s="13">
        <v>1174</v>
      </c>
      <c r="K98" s="10"/>
      <c r="L98" s="10" t="s">
        <v>1203</v>
      </c>
      <c r="M98" s="10" t="str">
        <f>HYPERLINK("https://ceds.ed.gov/cedselementdetails.aspx?termid=4128")</f>
        <v>https://ceds.ed.gov/cedselementdetails.aspx?termid=4128</v>
      </c>
    </row>
    <row r="99" spans="1:13" ht="135">
      <c r="A99" s="10" t="s">
        <v>1204</v>
      </c>
      <c r="B99" s="10" t="s">
        <v>1205</v>
      </c>
      <c r="C99" s="10" t="s">
        <v>0</v>
      </c>
      <c r="D99" s="10" t="s">
        <v>1196</v>
      </c>
      <c r="E99" s="10"/>
      <c r="F99" s="10" t="s">
        <v>3</v>
      </c>
      <c r="G99" s="10" t="s">
        <v>10</v>
      </c>
      <c r="H99" s="10"/>
      <c r="I99" s="10"/>
      <c r="J99" s="13">
        <v>1177</v>
      </c>
      <c r="K99" s="10"/>
      <c r="L99" s="10" t="s">
        <v>1206</v>
      </c>
      <c r="M99" s="10" t="str">
        <f>HYPERLINK("https://ceds.ed.gov/cedselementdetails.aspx?termid=4131")</f>
        <v>https://ceds.ed.gov/cedselementdetails.aspx?termid=4131</v>
      </c>
    </row>
    <row r="100" spans="1:13" ht="135">
      <c r="A100" s="10" t="s">
        <v>1207</v>
      </c>
      <c r="B100" s="10" t="s">
        <v>1208</v>
      </c>
      <c r="C100" s="10" t="s">
        <v>0</v>
      </c>
      <c r="D100" s="10" t="s">
        <v>1196</v>
      </c>
      <c r="E100" s="10"/>
      <c r="F100" s="10" t="s">
        <v>3</v>
      </c>
      <c r="G100" s="10" t="s">
        <v>10</v>
      </c>
      <c r="H100" s="10"/>
      <c r="I100" s="10"/>
      <c r="J100" s="13">
        <v>1176</v>
      </c>
      <c r="K100" s="10"/>
      <c r="L100" s="10" t="s">
        <v>1209</v>
      </c>
      <c r="M100" s="10" t="str">
        <f>HYPERLINK("https://ceds.ed.gov/cedselementdetails.aspx?termid=4130")</f>
        <v>https://ceds.ed.gov/cedselementdetails.aspx?termid=4130</v>
      </c>
    </row>
    <row r="101" spans="1:13" ht="240">
      <c r="A101" s="10" t="s">
        <v>279</v>
      </c>
      <c r="B101" s="10" t="s">
        <v>280</v>
      </c>
      <c r="C101" s="10" t="s">
        <v>0</v>
      </c>
      <c r="D101" s="10" t="s">
        <v>1210</v>
      </c>
      <c r="E101" s="10" t="s">
        <v>945</v>
      </c>
      <c r="F101" s="10" t="s">
        <v>1075</v>
      </c>
      <c r="G101" s="10" t="s">
        <v>10</v>
      </c>
      <c r="H101" s="10"/>
      <c r="I101" s="10"/>
      <c r="J101" s="13">
        <v>33</v>
      </c>
      <c r="K101" s="10"/>
      <c r="L101" s="10" t="s">
        <v>279</v>
      </c>
      <c r="M101" s="10" t="str">
        <f>HYPERLINK("https://ceds.ed.gov/cedselementdetails.aspx?termid=3033")</f>
        <v>https://ceds.ed.gov/cedselementdetails.aspx?termid=3033</v>
      </c>
    </row>
    <row r="102" spans="1:13" ht="240">
      <c r="A102" s="10" t="s">
        <v>282</v>
      </c>
      <c r="B102" s="10" t="s">
        <v>283</v>
      </c>
      <c r="C102" s="11" t="s">
        <v>988</v>
      </c>
      <c r="D102" s="10" t="s">
        <v>1087</v>
      </c>
      <c r="E102" s="10" t="s">
        <v>926</v>
      </c>
      <c r="F102" s="10" t="s">
        <v>1075</v>
      </c>
      <c r="G102" s="10"/>
      <c r="H102" s="10"/>
      <c r="I102" s="10" t="s">
        <v>48</v>
      </c>
      <c r="J102" s="13">
        <v>34</v>
      </c>
      <c r="K102" s="10"/>
      <c r="L102" s="10" t="s">
        <v>284</v>
      </c>
      <c r="M102" s="10" t="str">
        <f>HYPERLINK("https://ceds.ed.gov/cedselementdetails.aspx?termid=3657")</f>
        <v>https://ceds.ed.gov/cedselementdetails.aspx?termid=3657</v>
      </c>
    </row>
    <row r="103" spans="1:13" ht="45">
      <c r="A103" s="10" t="s">
        <v>285</v>
      </c>
      <c r="B103" s="10" t="s">
        <v>286</v>
      </c>
      <c r="C103" s="10" t="s">
        <v>0</v>
      </c>
      <c r="D103" s="10" t="s">
        <v>1211</v>
      </c>
      <c r="E103" s="10" t="s">
        <v>45</v>
      </c>
      <c r="F103" s="10" t="s">
        <v>3</v>
      </c>
      <c r="G103" s="10" t="s">
        <v>10</v>
      </c>
      <c r="H103" s="10"/>
      <c r="I103" s="10"/>
      <c r="J103" s="13">
        <v>1059</v>
      </c>
      <c r="K103" s="10" t="s">
        <v>287</v>
      </c>
      <c r="L103" s="10" t="s">
        <v>288</v>
      </c>
      <c r="M103" s="10" t="str">
        <f>HYPERLINK("https://ceds.ed.gov/cedselementdetails.aspx?termid=4065")</f>
        <v>https://ceds.ed.gov/cedselementdetails.aspx?termid=4065</v>
      </c>
    </row>
    <row r="104" spans="1:13" ht="120">
      <c r="A104" s="10" t="s">
        <v>289</v>
      </c>
      <c r="B104" s="10" t="s">
        <v>290</v>
      </c>
      <c r="C104" s="11" t="s">
        <v>1212</v>
      </c>
      <c r="D104" s="10" t="s">
        <v>1213</v>
      </c>
      <c r="E104" s="10" t="s">
        <v>45</v>
      </c>
      <c r="F104" s="10" t="s">
        <v>3</v>
      </c>
      <c r="G104" s="10"/>
      <c r="H104" s="10"/>
      <c r="I104" s="10"/>
      <c r="J104" s="13">
        <v>806</v>
      </c>
      <c r="K104" s="10" t="s">
        <v>291</v>
      </c>
      <c r="L104" s="10" t="s">
        <v>292</v>
      </c>
      <c r="M104" s="10" t="str">
        <f>HYPERLINK("https://ceds.ed.gov/cedselementdetails.aspx?termid=3805")</f>
        <v>https://ceds.ed.gov/cedselementdetails.aspx?termid=3805</v>
      </c>
    </row>
    <row r="105" spans="1:13" ht="225">
      <c r="A105" s="10" t="s">
        <v>293</v>
      </c>
      <c r="B105" s="10" t="s">
        <v>294</v>
      </c>
      <c r="C105" s="11" t="s">
        <v>999</v>
      </c>
      <c r="D105" s="10" t="s">
        <v>1214</v>
      </c>
      <c r="E105" s="10" t="s">
        <v>946</v>
      </c>
      <c r="F105" s="10" t="s">
        <v>3</v>
      </c>
      <c r="G105" s="10"/>
      <c r="H105" s="10"/>
      <c r="I105" s="10"/>
      <c r="J105" s="13">
        <v>785</v>
      </c>
      <c r="K105" s="10"/>
      <c r="L105" s="10" t="s">
        <v>295</v>
      </c>
      <c r="M105" s="10" t="str">
        <f>HYPERLINK("https://ceds.ed.gov/cedselementdetails.aspx?termid=3782")</f>
        <v>https://ceds.ed.gov/cedselementdetails.aspx?termid=3782</v>
      </c>
    </row>
    <row r="106" spans="1:13" ht="60">
      <c r="A106" s="10" t="s">
        <v>296</v>
      </c>
      <c r="B106" s="10" t="s">
        <v>297</v>
      </c>
      <c r="C106" s="10" t="s">
        <v>0</v>
      </c>
      <c r="D106" s="10" t="s">
        <v>1214</v>
      </c>
      <c r="E106" s="10" t="s">
        <v>946</v>
      </c>
      <c r="F106" s="10" t="s">
        <v>3</v>
      </c>
      <c r="G106" s="10" t="s">
        <v>20</v>
      </c>
      <c r="H106" s="10"/>
      <c r="I106" s="10"/>
      <c r="J106" s="13">
        <v>1080</v>
      </c>
      <c r="K106" s="10"/>
      <c r="L106" s="10" t="s">
        <v>298</v>
      </c>
      <c r="M106" s="10" t="str">
        <f>HYPERLINK("https://ceds.ed.gov/cedselementdetails.aspx?termid=3781")</f>
        <v>https://ceds.ed.gov/cedselementdetails.aspx?termid=3781</v>
      </c>
    </row>
    <row r="107" spans="1:13" ht="75">
      <c r="A107" s="10" t="s">
        <v>302</v>
      </c>
      <c r="B107" s="10" t="s">
        <v>303</v>
      </c>
      <c r="C107" s="10" t="s">
        <v>0</v>
      </c>
      <c r="D107" s="10" t="s">
        <v>1215</v>
      </c>
      <c r="E107" s="10" t="s">
        <v>948</v>
      </c>
      <c r="F107" s="10" t="s">
        <v>1075</v>
      </c>
      <c r="G107" s="10" t="s">
        <v>68</v>
      </c>
      <c r="H107" s="10"/>
      <c r="I107" s="10"/>
      <c r="J107" s="13">
        <v>519</v>
      </c>
      <c r="K107" s="10"/>
      <c r="L107" s="10" t="s">
        <v>304</v>
      </c>
      <c r="M107" s="10" t="str">
        <f>HYPERLINK("https://ceds.ed.gov/cedselementdetails.aspx?termid=3510")</f>
        <v>https://ceds.ed.gov/cedselementdetails.aspx?termid=3510</v>
      </c>
    </row>
    <row r="108" spans="1:13" ht="75">
      <c r="A108" s="10" t="s">
        <v>305</v>
      </c>
      <c r="B108" s="10" t="s">
        <v>306</v>
      </c>
      <c r="C108" s="10" t="s">
        <v>0</v>
      </c>
      <c r="D108" s="10" t="s">
        <v>1215</v>
      </c>
      <c r="E108" s="10" t="s">
        <v>948</v>
      </c>
      <c r="F108" s="10" t="s">
        <v>1075</v>
      </c>
      <c r="G108" s="10" t="s">
        <v>307</v>
      </c>
      <c r="H108" s="10"/>
      <c r="I108" s="10"/>
      <c r="J108" s="13">
        <v>520</v>
      </c>
      <c r="K108" s="10"/>
      <c r="L108" s="10" t="s">
        <v>308</v>
      </c>
      <c r="M108" s="10" t="str">
        <f>HYPERLINK("https://ceds.ed.gov/cedselementdetails.aspx?termid=3511")</f>
        <v>https://ceds.ed.gov/cedselementdetails.aspx?termid=3511</v>
      </c>
    </row>
    <row r="109" spans="1:13" ht="409.5">
      <c r="A109" s="10" t="s">
        <v>1216</v>
      </c>
      <c r="B109" s="10" t="s">
        <v>198</v>
      </c>
      <c r="C109" s="11" t="s">
        <v>994</v>
      </c>
      <c r="D109" s="10" t="s">
        <v>1217</v>
      </c>
      <c r="E109" s="10" t="s">
        <v>940</v>
      </c>
      <c r="F109" s="10" t="s">
        <v>2</v>
      </c>
      <c r="G109" s="10"/>
      <c r="H109" s="10" t="s">
        <v>1218</v>
      </c>
      <c r="I109" s="10"/>
      <c r="J109" s="13">
        <v>27</v>
      </c>
      <c r="K109" s="10"/>
      <c r="L109" s="10" t="s">
        <v>1219</v>
      </c>
      <c r="M109" s="10" t="str">
        <f>HYPERLINK("https://ceds.ed.gov/cedselementdetails.aspx?termid=3027")</f>
        <v>https://ceds.ed.gov/cedselementdetails.aspx?termid=3027</v>
      </c>
    </row>
    <row r="110" spans="1:13" ht="45">
      <c r="A110" s="10" t="s">
        <v>310</v>
      </c>
      <c r="B110" s="10" t="s">
        <v>311</v>
      </c>
      <c r="C110" s="10" t="s">
        <v>0</v>
      </c>
      <c r="D110" s="10" t="s">
        <v>1220</v>
      </c>
      <c r="E110" s="10" t="s">
        <v>949</v>
      </c>
      <c r="F110" s="10"/>
      <c r="G110" s="10" t="s">
        <v>10</v>
      </c>
      <c r="H110" s="10"/>
      <c r="I110" s="10"/>
      <c r="J110" s="13">
        <v>349</v>
      </c>
      <c r="K110" s="10"/>
      <c r="L110" s="10" t="s">
        <v>312</v>
      </c>
      <c r="M110" s="10" t="str">
        <f>HYPERLINK("https://ceds.ed.gov/cedselementdetails.aspx?termid=3348")</f>
        <v>https://ceds.ed.gov/cedselementdetails.aspx?termid=3348</v>
      </c>
    </row>
    <row r="111" spans="1:13" ht="409.5">
      <c r="A111" s="10" t="s">
        <v>313</v>
      </c>
      <c r="B111" s="10" t="s">
        <v>314</v>
      </c>
      <c r="C111" s="11" t="s">
        <v>1221</v>
      </c>
      <c r="D111" s="10" t="s">
        <v>1222</v>
      </c>
      <c r="E111" s="10" t="s">
        <v>950</v>
      </c>
      <c r="F111" s="10" t="s">
        <v>1075</v>
      </c>
      <c r="G111" s="10"/>
      <c r="H111" s="10"/>
      <c r="I111" s="10"/>
      <c r="J111" s="13">
        <v>50</v>
      </c>
      <c r="K111" s="10"/>
      <c r="L111" s="10" t="s">
        <v>315</v>
      </c>
      <c r="M111" s="10" t="str">
        <f>HYPERLINK("https://ceds.ed.gov/cedselementdetails.aspx?termid=3050")</f>
        <v>https://ceds.ed.gov/cedselementdetails.aspx?termid=3050</v>
      </c>
    </row>
    <row r="112" spans="1:13" ht="180">
      <c r="A112" s="10" t="s">
        <v>1223</v>
      </c>
      <c r="B112" s="10" t="s">
        <v>1224</v>
      </c>
      <c r="C112" s="10" t="s">
        <v>0</v>
      </c>
      <c r="D112" s="10" t="s">
        <v>1225</v>
      </c>
      <c r="E112" s="10"/>
      <c r="F112" s="10" t="s">
        <v>3</v>
      </c>
      <c r="G112" s="10" t="s">
        <v>1226</v>
      </c>
      <c r="H112" s="10"/>
      <c r="I112" s="10"/>
      <c r="J112" s="13">
        <v>1209</v>
      </c>
      <c r="K112" s="10"/>
      <c r="L112" s="10" t="s">
        <v>1227</v>
      </c>
      <c r="M112" s="10" t="str">
        <f>HYPERLINK("https://ceds.ed.gov/cedselementdetails.aspx?termid=4176")</f>
        <v>https://ceds.ed.gov/cedselementdetails.aspx?termid=4176</v>
      </c>
    </row>
    <row r="113" spans="1:13" ht="165">
      <c r="A113" s="10" t="s">
        <v>316</v>
      </c>
      <c r="B113" s="10" t="s">
        <v>317</v>
      </c>
      <c r="C113" s="11" t="s">
        <v>1000</v>
      </c>
      <c r="D113" s="10" t="s">
        <v>1228</v>
      </c>
      <c r="E113" s="10" t="s">
        <v>1</v>
      </c>
      <c r="F113" s="10" t="s">
        <v>1075</v>
      </c>
      <c r="G113" s="10"/>
      <c r="H113" s="10"/>
      <c r="I113" s="10"/>
      <c r="J113" s="13">
        <v>57</v>
      </c>
      <c r="K113" s="10"/>
      <c r="L113" s="10" t="s">
        <v>318</v>
      </c>
      <c r="M113" s="10" t="str">
        <f>HYPERLINK("https://ceds.ed.gov/cedselementdetails.aspx?termid=3057")</f>
        <v>https://ceds.ed.gov/cedselementdetails.aspx?termid=3057</v>
      </c>
    </row>
    <row r="114" spans="1:13" ht="45">
      <c r="A114" s="10" t="s">
        <v>320</v>
      </c>
      <c r="B114" s="10" t="s">
        <v>321</v>
      </c>
      <c r="C114" s="10" t="s">
        <v>0</v>
      </c>
      <c r="D114" s="10" t="s">
        <v>1229</v>
      </c>
      <c r="E114" s="10" t="s">
        <v>37</v>
      </c>
      <c r="F114" s="10" t="s">
        <v>1075</v>
      </c>
      <c r="G114" s="10" t="s">
        <v>10</v>
      </c>
      <c r="H114" s="10"/>
      <c r="I114" s="10"/>
      <c r="J114" s="13">
        <v>69</v>
      </c>
      <c r="K114" s="10"/>
      <c r="L114" s="10" t="s">
        <v>322</v>
      </c>
      <c r="M114" s="10" t="str">
        <f>HYPERLINK("https://ceds.ed.gov/cedselementdetails.aspx?termid=3069")</f>
        <v>https://ceds.ed.gov/cedselementdetails.aspx?termid=3069</v>
      </c>
    </row>
    <row r="115" spans="1:13" ht="45">
      <c r="A115" s="10" t="s">
        <v>323</v>
      </c>
      <c r="B115" s="10" t="s">
        <v>324</v>
      </c>
      <c r="C115" s="10" t="s">
        <v>0</v>
      </c>
      <c r="D115" s="10" t="s">
        <v>1229</v>
      </c>
      <c r="E115" s="10" t="s">
        <v>37</v>
      </c>
      <c r="F115" s="10" t="s">
        <v>1075</v>
      </c>
      <c r="G115" s="10" t="s">
        <v>10</v>
      </c>
      <c r="H115" s="10"/>
      <c r="I115" s="10"/>
      <c r="J115" s="13">
        <v>70</v>
      </c>
      <c r="K115" s="10"/>
      <c r="L115" s="10" t="s">
        <v>325</v>
      </c>
      <c r="M115" s="10" t="str">
        <f>HYPERLINK("https://ceds.ed.gov/cedselementdetails.aspx?termid=3070")</f>
        <v>https://ceds.ed.gov/cedselementdetails.aspx?termid=3070</v>
      </c>
    </row>
    <row r="116" spans="1:13" ht="165">
      <c r="A116" s="10" t="s">
        <v>326</v>
      </c>
      <c r="B116" s="10" t="s">
        <v>327</v>
      </c>
      <c r="C116" s="11" t="s">
        <v>1001</v>
      </c>
      <c r="D116" s="10" t="s">
        <v>328</v>
      </c>
      <c r="E116" s="10" t="s">
        <v>927</v>
      </c>
      <c r="F116" s="10"/>
      <c r="G116" s="10"/>
      <c r="H116" s="10"/>
      <c r="I116" s="10"/>
      <c r="J116" s="13">
        <v>329</v>
      </c>
      <c r="K116" s="10"/>
      <c r="L116" s="10" t="s">
        <v>329</v>
      </c>
      <c r="M116" s="10" t="str">
        <f>HYPERLINK("https://ceds.ed.gov/cedselementdetails.aspx?termid=3328")</f>
        <v>https://ceds.ed.gov/cedselementdetails.aspx?termid=3328</v>
      </c>
    </row>
    <row r="117" spans="1:13" ht="60">
      <c r="A117" s="10" t="s">
        <v>330</v>
      </c>
      <c r="B117" s="10" t="s">
        <v>331</v>
      </c>
      <c r="C117" s="10" t="s">
        <v>0</v>
      </c>
      <c r="D117" s="10" t="s">
        <v>1230</v>
      </c>
      <c r="E117" s="10" t="s">
        <v>947</v>
      </c>
      <c r="F117" s="10" t="s">
        <v>1075</v>
      </c>
      <c r="G117" s="10" t="s">
        <v>44</v>
      </c>
      <c r="H117" s="10"/>
      <c r="I117" s="10"/>
      <c r="J117" s="13">
        <v>355</v>
      </c>
      <c r="K117" s="10"/>
      <c r="L117" s="10" t="s">
        <v>332</v>
      </c>
      <c r="M117" s="10" t="str">
        <f>HYPERLINK("https://ceds.ed.gov/cedselementdetails.aspx?termid=3354")</f>
        <v>https://ceds.ed.gov/cedselementdetails.aspx?termid=3354</v>
      </c>
    </row>
    <row r="118" spans="1:13" ht="60">
      <c r="A118" s="10" t="s">
        <v>333</v>
      </c>
      <c r="B118" s="10" t="s">
        <v>334</v>
      </c>
      <c r="C118" s="10" t="s">
        <v>0</v>
      </c>
      <c r="D118" s="10" t="s">
        <v>1231</v>
      </c>
      <c r="E118" s="10" t="s">
        <v>952</v>
      </c>
      <c r="F118" s="10" t="s">
        <v>1075</v>
      </c>
      <c r="G118" s="10" t="s">
        <v>10</v>
      </c>
      <c r="H118" s="10"/>
      <c r="I118" s="10"/>
      <c r="J118" s="13">
        <v>344</v>
      </c>
      <c r="K118" s="10"/>
      <c r="L118" s="10" t="s">
        <v>335</v>
      </c>
      <c r="M118" s="10" t="str">
        <f>HYPERLINK("https://ceds.ed.gov/cedselementdetails.aspx?termid=3343")</f>
        <v>https://ceds.ed.gov/cedselementdetails.aspx?termid=3343</v>
      </c>
    </row>
    <row r="119" spans="1:13" ht="60">
      <c r="A119" s="10" t="s">
        <v>336</v>
      </c>
      <c r="B119" s="10" t="s">
        <v>337</v>
      </c>
      <c r="C119" s="10" t="s">
        <v>0</v>
      </c>
      <c r="D119" s="10" t="s">
        <v>1231</v>
      </c>
      <c r="E119" s="10" t="s">
        <v>952</v>
      </c>
      <c r="F119" s="10" t="s">
        <v>1075</v>
      </c>
      <c r="G119" s="10" t="s">
        <v>220</v>
      </c>
      <c r="H119" s="10"/>
      <c r="I119" s="10"/>
      <c r="J119" s="13">
        <v>342</v>
      </c>
      <c r="K119" s="10"/>
      <c r="L119" s="10" t="s">
        <v>338</v>
      </c>
      <c r="M119" s="10" t="str">
        <f>HYPERLINK("https://ceds.ed.gov/cedselementdetails.aspx?termid=3341")</f>
        <v>https://ceds.ed.gov/cedselementdetails.aspx?termid=3341</v>
      </c>
    </row>
    <row r="120" spans="1:13" ht="405">
      <c r="A120" s="10" t="s">
        <v>339</v>
      </c>
      <c r="B120" s="10" t="s">
        <v>340</v>
      </c>
      <c r="C120" s="11" t="s">
        <v>1232</v>
      </c>
      <c r="D120" s="10" t="s">
        <v>1231</v>
      </c>
      <c r="E120" s="10" t="s">
        <v>952</v>
      </c>
      <c r="F120" s="10" t="s">
        <v>2</v>
      </c>
      <c r="G120" s="10"/>
      <c r="H120" s="10" t="s">
        <v>341</v>
      </c>
      <c r="I120" s="10"/>
      <c r="J120" s="13">
        <v>343</v>
      </c>
      <c r="K120" s="10"/>
      <c r="L120" s="10" t="s">
        <v>342</v>
      </c>
      <c r="M120" s="10" t="str">
        <f>HYPERLINK("https://ceds.ed.gov/cedselementdetails.aspx?termid=3342")</f>
        <v>https://ceds.ed.gov/cedselementdetails.aspx?termid=3342</v>
      </c>
    </row>
    <row r="121" spans="1:13" ht="210">
      <c r="A121" s="10" t="s">
        <v>343</v>
      </c>
      <c r="B121" s="10" t="s">
        <v>344</v>
      </c>
      <c r="C121" s="11" t="s">
        <v>1233</v>
      </c>
      <c r="D121" s="10" t="s">
        <v>1234</v>
      </c>
      <c r="E121" s="10" t="s">
        <v>345</v>
      </c>
      <c r="F121" s="10" t="s">
        <v>2</v>
      </c>
      <c r="G121" s="10"/>
      <c r="H121" s="10" t="s">
        <v>1235</v>
      </c>
      <c r="I121" s="10"/>
      <c r="J121" s="13">
        <v>336</v>
      </c>
      <c r="K121" s="10"/>
      <c r="L121" s="10" t="s">
        <v>346</v>
      </c>
      <c r="M121" s="10" t="str">
        <f>HYPERLINK("https://ceds.ed.gov/cedselementdetails.aspx?termid=3335")</f>
        <v>https://ceds.ed.gov/cedselementdetails.aspx?termid=3335</v>
      </c>
    </row>
    <row r="122" spans="1:13" ht="30">
      <c r="A122" s="10" t="s">
        <v>347</v>
      </c>
      <c r="B122" s="10" t="s">
        <v>348</v>
      </c>
      <c r="C122" s="10" t="s">
        <v>0</v>
      </c>
      <c r="D122" s="10" t="s">
        <v>1236</v>
      </c>
      <c r="E122" s="10"/>
      <c r="F122" s="10"/>
      <c r="G122" s="10" t="s">
        <v>10</v>
      </c>
      <c r="H122" s="10"/>
      <c r="I122" s="10"/>
      <c r="J122" s="13">
        <v>706</v>
      </c>
      <c r="K122" s="10"/>
      <c r="L122" s="10" t="s">
        <v>349</v>
      </c>
      <c r="M122" s="10" t="str">
        <f>HYPERLINK("https://ceds.ed.gov/cedselementdetails.aspx?termid=3682")</f>
        <v>https://ceds.ed.gov/cedselementdetails.aspx?termid=3682</v>
      </c>
    </row>
    <row r="123" spans="1:13" ht="135">
      <c r="A123" s="10" t="s">
        <v>350</v>
      </c>
      <c r="B123" s="10" t="s">
        <v>351</v>
      </c>
      <c r="C123" s="11" t="s">
        <v>1002</v>
      </c>
      <c r="D123" s="10" t="s">
        <v>1236</v>
      </c>
      <c r="E123" s="10" t="s">
        <v>352</v>
      </c>
      <c r="F123" s="10" t="s">
        <v>2</v>
      </c>
      <c r="G123" s="10"/>
      <c r="H123" s="10" t="s">
        <v>353</v>
      </c>
      <c r="I123" s="10"/>
      <c r="J123" s="13">
        <v>310</v>
      </c>
      <c r="K123" s="10"/>
      <c r="L123" s="10" t="s">
        <v>354</v>
      </c>
      <c r="M123" s="10" t="str">
        <f>HYPERLINK("https://ceds.ed.gov/cedselementdetails.aspx?termid=3310")</f>
        <v>https://ceds.ed.gov/cedselementdetails.aspx?termid=3310</v>
      </c>
    </row>
    <row r="124" spans="1:13" ht="255">
      <c r="A124" s="10" t="s">
        <v>355</v>
      </c>
      <c r="B124" s="10" t="s">
        <v>356</v>
      </c>
      <c r="C124" s="11" t="s">
        <v>1003</v>
      </c>
      <c r="D124" s="10" t="s">
        <v>1237</v>
      </c>
      <c r="E124" s="10" t="s">
        <v>352</v>
      </c>
      <c r="F124" s="10"/>
      <c r="G124" s="10"/>
      <c r="H124" s="10"/>
      <c r="I124" s="10"/>
      <c r="J124" s="13">
        <v>315</v>
      </c>
      <c r="K124" s="10"/>
      <c r="L124" s="10" t="s">
        <v>357</v>
      </c>
      <c r="M124" s="10" t="str">
        <f>HYPERLINK("https://ceds.ed.gov/cedselementdetails.aspx?termid=3315")</f>
        <v>https://ceds.ed.gov/cedselementdetails.aspx?termid=3315</v>
      </c>
    </row>
    <row r="125" spans="1:13" ht="60">
      <c r="A125" s="10" t="s">
        <v>358</v>
      </c>
      <c r="B125" s="10" t="s">
        <v>359</v>
      </c>
      <c r="C125" s="11" t="s">
        <v>987</v>
      </c>
      <c r="D125" s="10" t="s">
        <v>1238</v>
      </c>
      <c r="E125" s="10" t="s">
        <v>45</v>
      </c>
      <c r="F125" s="10" t="s">
        <v>3</v>
      </c>
      <c r="G125" s="10"/>
      <c r="H125" s="10"/>
      <c r="I125" s="10"/>
      <c r="J125" s="13">
        <v>868</v>
      </c>
      <c r="K125" s="10"/>
      <c r="L125" s="10" t="s">
        <v>360</v>
      </c>
      <c r="M125" s="10" t="str">
        <f>HYPERLINK("https://ceds.ed.gov/cedselementdetails.aspx?termid=3868")</f>
        <v>https://ceds.ed.gov/cedselementdetails.aspx?termid=3868</v>
      </c>
    </row>
    <row r="126" spans="1:13" ht="150">
      <c r="A126" s="10" t="s">
        <v>361</v>
      </c>
      <c r="B126" s="10" t="s">
        <v>362</v>
      </c>
      <c r="C126" s="10" t="s">
        <v>0</v>
      </c>
      <c r="D126" s="10" t="s">
        <v>1239</v>
      </c>
      <c r="E126" s="10" t="s">
        <v>953</v>
      </c>
      <c r="F126" s="10" t="s">
        <v>1075</v>
      </c>
      <c r="G126" s="10" t="s">
        <v>363</v>
      </c>
      <c r="H126" s="10"/>
      <c r="I126" s="10"/>
      <c r="J126" s="13">
        <v>81</v>
      </c>
      <c r="K126" s="10"/>
      <c r="L126" s="10" t="s">
        <v>364</v>
      </c>
      <c r="M126" s="10" t="str">
        <f>HYPERLINK("https://ceds.ed.gov/cedselementdetails.aspx?termid=3081")</f>
        <v>https://ceds.ed.gov/cedselementdetails.aspx?termid=3081</v>
      </c>
    </row>
    <row r="127" spans="1:13" ht="180">
      <c r="A127" s="10" t="s">
        <v>365</v>
      </c>
      <c r="B127" s="10" t="s">
        <v>366</v>
      </c>
      <c r="C127" s="11" t="s">
        <v>1240</v>
      </c>
      <c r="D127" s="10" t="s">
        <v>1213</v>
      </c>
      <c r="E127" s="10" t="s">
        <v>952</v>
      </c>
      <c r="F127" s="10" t="s">
        <v>2</v>
      </c>
      <c r="G127" s="10"/>
      <c r="H127" s="10" t="s">
        <v>367</v>
      </c>
      <c r="I127" s="10"/>
      <c r="J127" s="13">
        <v>345</v>
      </c>
      <c r="K127" s="10"/>
      <c r="L127" s="10" t="s">
        <v>368</v>
      </c>
      <c r="M127" s="10" t="str">
        <f>HYPERLINK("https://ceds.ed.gov/cedselementdetails.aspx?termid=3344")</f>
        <v>https://ceds.ed.gov/cedselementdetails.aspx?termid=3344</v>
      </c>
    </row>
    <row r="128" spans="1:13" ht="45">
      <c r="A128" s="10" t="s">
        <v>1241</v>
      </c>
      <c r="B128" s="10" t="s">
        <v>369</v>
      </c>
      <c r="C128" s="10" t="s">
        <v>921</v>
      </c>
      <c r="D128" s="10" t="s">
        <v>1089</v>
      </c>
      <c r="E128" s="10" t="s">
        <v>45</v>
      </c>
      <c r="F128" s="10" t="s">
        <v>3</v>
      </c>
      <c r="G128" s="10"/>
      <c r="H128" s="10"/>
      <c r="I128" s="10"/>
      <c r="J128" s="13">
        <v>789</v>
      </c>
      <c r="K128" s="10"/>
      <c r="L128" s="10" t="s">
        <v>1242</v>
      </c>
      <c r="M128" s="10" t="str">
        <f>HYPERLINK("https://ceds.ed.gov/cedselementdetails.aspx?termid=3786")</f>
        <v>https://ceds.ed.gov/cedselementdetails.aspx?termid=3786</v>
      </c>
    </row>
    <row r="129" spans="1:13" ht="180">
      <c r="A129" s="10" t="s">
        <v>1243</v>
      </c>
      <c r="B129" s="10" t="s">
        <v>371</v>
      </c>
      <c r="C129" s="11" t="s">
        <v>1244</v>
      </c>
      <c r="D129" s="10" t="s">
        <v>1245</v>
      </c>
      <c r="E129" s="10" t="s">
        <v>954</v>
      </c>
      <c r="F129" s="10" t="s">
        <v>2</v>
      </c>
      <c r="G129" s="10"/>
      <c r="H129" s="10" t="s">
        <v>1246</v>
      </c>
      <c r="I129" s="10"/>
      <c r="J129" s="13">
        <v>318</v>
      </c>
      <c r="K129" s="10"/>
      <c r="L129" s="10" t="s">
        <v>1247</v>
      </c>
      <c r="M129" s="10" t="str">
        <f>HYPERLINK("https://ceds.ed.gov/cedselementdetails.aspx?termid=3318")</f>
        <v>https://ceds.ed.gov/cedselementdetails.aspx?termid=3318</v>
      </c>
    </row>
    <row r="130" spans="1:13" ht="240">
      <c r="A130" s="10" t="s">
        <v>372</v>
      </c>
      <c r="B130" s="10" t="s">
        <v>373</v>
      </c>
      <c r="C130" s="11" t="s">
        <v>1004</v>
      </c>
      <c r="D130" s="10" t="s">
        <v>1238</v>
      </c>
      <c r="E130" s="10" t="s">
        <v>6</v>
      </c>
      <c r="F130" s="10" t="s">
        <v>3</v>
      </c>
      <c r="G130" s="10"/>
      <c r="H130" s="10" t="s">
        <v>1248</v>
      </c>
      <c r="I130" s="10"/>
      <c r="J130" s="13">
        <v>829</v>
      </c>
      <c r="K130" s="10"/>
      <c r="L130" s="10" t="s">
        <v>374</v>
      </c>
      <c r="M130" s="10" t="str">
        <f>HYPERLINK("https://ceds.ed.gov/cedselementdetails.aspx?termid=3829")</f>
        <v>https://ceds.ed.gov/cedselementdetails.aspx?termid=3829</v>
      </c>
    </row>
    <row r="131" spans="1:13" ht="150">
      <c r="A131" s="10" t="s">
        <v>1249</v>
      </c>
      <c r="B131" s="10" t="s">
        <v>370</v>
      </c>
      <c r="C131" s="11" t="s">
        <v>1250</v>
      </c>
      <c r="D131" s="10" t="s">
        <v>1230</v>
      </c>
      <c r="E131" s="10" t="s">
        <v>947</v>
      </c>
      <c r="F131" s="10" t="s">
        <v>2</v>
      </c>
      <c r="G131" s="10"/>
      <c r="H131" s="10" t="s">
        <v>1251</v>
      </c>
      <c r="I131" s="10"/>
      <c r="J131" s="13">
        <v>356</v>
      </c>
      <c r="K131" s="10"/>
      <c r="L131" s="10" t="s">
        <v>1252</v>
      </c>
      <c r="M131" s="10" t="str">
        <f>HYPERLINK("https://ceds.ed.gov/cedselementdetails.aspx?termid=3355")</f>
        <v>https://ceds.ed.gov/cedselementdetails.aspx?termid=3355</v>
      </c>
    </row>
    <row r="132" spans="1:13" ht="409.5">
      <c r="A132" s="10" t="s">
        <v>375</v>
      </c>
      <c r="B132" s="10" t="s">
        <v>376</v>
      </c>
      <c r="C132" s="11" t="s">
        <v>1005</v>
      </c>
      <c r="D132" s="10" t="s">
        <v>1253</v>
      </c>
      <c r="E132" s="10" t="s">
        <v>352</v>
      </c>
      <c r="F132" s="10"/>
      <c r="G132" s="10"/>
      <c r="H132" s="10"/>
      <c r="I132" s="10"/>
      <c r="J132" s="13">
        <v>321</v>
      </c>
      <c r="K132" s="10"/>
      <c r="L132" s="10" t="s">
        <v>377</v>
      </c>
      <c r="M132" s="10" t="str">
        <f>HYPERLINK("https://ceds.ed.gov/cedselementdetails.aspx?termid=3321")</f>
        <v>https://ceds.ed.gov/cedselementdetails.aspx?termid=3321</v>
      </c>
    </row>
    <row r="133" spans="1:13" ht="210">
      <c r="A133" s="10" t="s">
        <v>378</v>
      </c>
      <c r="B133" s="10" t="s">
        <v>379</v>
      </c>
      <c r="C133" s="11" t="s">
        <v>1006</v>
      </c>
      <c r="D133" s="10" t="s">
        <v>1253</v>
      </c>
      <c r="E133" s="10" t="s">
        <v>955</v>
      </c>
      <c r="F133" s="10"/>
      <c r="G133" s="10"/>
      <c r="H133" s="10"/>
      <c r="I133" s="10"/>
      <c r="J133" s="13">
        <v>322</v>
      </c>
      <c r="K133" s="10"/>
      <c r="L133" s="10" t="s">
        <v>380</v>
      </c>
      <c r="M133" s="10" t="str">
        <f>HYPERLINK("https://ceds.ed.gov/cedselementdetails.aspx?termid=3322")</f>
        <v>https://ceds.ed.gov/cedselementdetails.aspx?termid=3322</v>
      </c>
    </row>
    <row r="134" spans="1:13" ht="105">
      <c r="A134" s="10" t="s">
        <v>1254</v>
      </c>
      <c r="B134" s="10" t="s">
        <v>1255</v>
      </c>
      <c r="C134" s="11" t="s">
        <v>1256</v>
      </c>
      <c r="D134" s="10" t="s">
        <v>1237</v>
      </c>
      <c r="E134" s="10" t="s">
        <v>352</v>
      </c>
      <c r="F134" s="10" t="s">
        <v>2</v>
      </c>
      <c r="G134" s="10"/>
      <c r="H134" s="10" t="s">
        <v>1257</v>
      </c>
      <c r="I134" s="10"/>
      <c r="J134" s="13">
        <v>314</v>
      </c>
      <c r="K134" s="10"/>
      <c r="L134" s="10" t="s">
        <v>1258</v>
      </c>
      <c r="M134" s="10" t="str">
        <f>HYPERLINK("https://ceds.ed.gov/cedselementdetails.aspx?termid=3314")</f>
        <v>https://ceds.ed.gov/cedselementdetails.aspx?termid=3314</v>
      </c>
    </row>
    <row r="135" spans="1:13" ht="180">
      <c r="A135" s="10" t="s">
        <v>381</v>
      </c>
      <c r="B135" s="10" t="s">
        <v>382</v>
      </c>
      <c r="C135" s="11" t="s">
        <v>1259</v>
      </c>
      <c r="D135" s="10" t="s">
        <v>1260</v>
      </c>
      <c r="E135" s="10" t="s">
        <v>6</v>
      </c>
      <c r="F135" s="10" t="s">
        <v>3</v>
      </c>
      <c r="G135" s="10"/>
      <c r="H135" s="10"/>
      <c r="I135" s="10"/>
      <c r="J135" s="13">
        <v>823</v>
      </c>
      <c r="K135" s="10"/>
      <c r="L135" s="10" t="s">
        <v>383</v>
      </c>
      <c r="M135" s="10" t="str">
        <f>HYPERLINK("https://ceds.ed.gov/cedselementdetails.aspx?termid=3822")</f>
        <v>https://ceds.ed.gov/cedselementdetails.aspx?termid=3822</v>
      </c>
    </row>
    <row r="136" spans="1:13" ht="75">
      <c r="A136" s="10" t="s">
        <v>384</v>
      </c>
      <c r="B136" s="10" t="s">
        <v>385</v>
      </c>
      <c r="C136" s="10" t="s">
        <v>0</v>
      </c>
      <c r="D136" s="10" t="s">
        <v>1261</v>
      </c>
      <c r="E136" s="10" t="s">
        <v>946</v>
      </c>
      <c r="F136" s="10" t="s">
        <v>3</v>
      </c>
      <c r="G136" s="10" t="s">
        <v>20</v>
      </c>
      <c r="H136" s="10"/>
      <c r="I136" s="10"/>
      <c r="J136" s="13">
        <v>820</v>
      </c>
      <c r="K136" s="10"/>
      <c r="L136" s="10" t="s">
        <v>386</v>
      </c>
      <c r="M136" s="10" t="str">
        <f>HYPERLINK("https://ceds.ed.gov/cedselementdetails.aspx?termid=3819")</f>
        <v>https://ceds.ed.gov/cedselementdetails.aspx?termid=3819</v>
      </c>
    </row>
    <row r="137" spans="1:13" ht="60">
      <c r="A137" s="10" t="s">
        <v>387</v>
      </c>
      <c r="B137" s="10" t="s">
        <v>388</v>
      </c>
      <c r="C137" s="10" t="s">
        <v>0</v>
      </c>
      <c r="D137" s="10" t="s">
        <v>1261</v>
      </c>
      <c r="E137" s="10" t="s">
        <v>946</v>
      </c>
      <c r="F137" s="10" t="s">
        <v>3</v>
      </c>
      <c r="G137" s="10" t="s">
        <v>16</v>
      </c>
      <c r="H137" s="10"/>
      <c r="I137" s="10"/>
      <c r="J137" s="13">
        <v>821</v>
      </c>
      <c r="K137" s="10"/>
      <c r="L137" s="10" t="s">
        <v>389</v>
      </c>
      <c r="M137" s="10" t="str">
        <f>HYPERLINK("https://ceds.ed.gov/cedselementdetails.aspx?termid=3820")</f>
        <v>https://ceds.ed.gov/cedselementdetails.aspx?termid=3820</v>
      </c>
    </row>
    <row r="138" spans="1:13" ht="165">
      <c r="A138" s="10" t="s">
        <v>390</v>
      </c>
      <c r="B138" s="10" t="s">
        <v>391</v>
      </c>
      <c r="C138" s="11" t="s">
        <v>1007</v>
      </c>
      <c r="D138" s="10" t="s">
        <v>1211</v>
      </c>
      <c r="E138" s="10" t="s">
        <v>45</v>
      </c>
      <c r="F138" s="10" t="s">
        <v>3</v>
      </c>
      <c r="G138" s="10"/>
      <c r="H138" s="10"/>
      <c r="I138" s="10"/>
      <c r="J138" s="13">
        <v>813</v>
      </c>
      <c r="K138" s="10"/>
      <c r="L138" s="10" t="s">
        <v>392</v>
      </c>
      <c r="M138" s="10" t="str">
        <f>HYPERLINK("https://ceds.ed.gov/cedselementdetails.aspx?termid=3812")</f>
        <v>https://ceds.ed.gov/cedselementdetails.aspx?termid=3812</v>
      </c>
    </row>
    <row r="139" spans="1:13" ht="135">
      <c r="A139" s="10" t="s">
        <v>394</v>
      </c>
      <c r="B139" s="10" t="s">
        <v>395</v>
      </c>
      <c r="C139" s="11" t="s">
        <v>1262</v>
      </c>
      <c r="D139" s="10" t="s">
        <v>1263</v>
      </c>
      <c r="E139" s="10" t="s">
        <v>6</v>
      </c>
      <c r="F139" s="10" t="s">
        <v>3</v>
      </c>
      <c r="G139" s="10"/>
      <c r="H139" s="10"/>
      <c r="I139" s="10"/>
      <c r="J139" s="13">
        <v>824</v>
      </c>
      <c r="K139" s="10"/>
      <c r="L139" s="10" t="s">
        <v>396</v>
      </c>
      <c r="M139" s="10" t="str">
        <f>HYPERLINK("https://ceds.ed.gov/cedselementdetails.aspx?termid=3823")</f>
        <v>https://ceds.ed.gov/cedselementdetails.aspx?termid=3823</v>
      </c>
    </row>
    <row r="140" spans="1:13" ht="60">
      <c r="A140" s="10" t="s">
        <v>1264</v>
      </c>
      <c r="B140" s="10" t="s">
        <v>1265</v>
      </c>
      <c r="C140" s="10" t="s">
        <v>0</v>
      </c>
      <c r="D140" s="10" t="s">
        <v>1266</v>
      </c>
      <c r="E140" s="10" t="s">
        <v>1267</v>
      </c>
      <c r="F140" s="10" t="s">
        <v>3</v>
      </c>
      <c r="G140" s="10" t="s">
        <v>1112</v>
      </c>
      <c r="H140" s="10"/>
      <c r="I140" s="10"/>
      <c r="J140" s="13">
        <v>1225</v>
      </c>
      <c r="K140" s="10"/>
      <c r="L140" s="10" t="s">
        <v>1268</v>
      </c>
      <c r="M140" s="10" t="str">
        <f>HYPERLINK("https://ceds.ed.gov/cedselementdetails.aspx?termid=4189")</f>
        <v>https://ceds.ed.gov/cedselementdetails.aspx?termid=4189</v>
      </c>
    </row>
    <row r="141" spans="1:13" ht="60">
      <c r="A141" s="10" t="s">
        <v>397</v>
      </c>
      <c r="B141" s="10" t="s">
        <v>398</v>
      </c>
      <c r="C141" s="10" t="s">
        <v>0</v>
      </c>
      <c r="D141" s="10" t="s">
        <v>1269</v>
      </c>
      <c r="E141" s="10" t="s">
        <v>956</v>
      </c>
      <c r="F141" s="10" t="s">
        <v>3</v>
      </c>
      <c r="G141" s="10" t="s">
        <v>399</v>
      </c>
      <c r="H141" s="10"/>
      <c r="I141" s="10"/>
      <c r="J141" s="13">
        <v>825</v>
      </c>
      <c r="K141" s="10"/>
      <c r="L141" s="10" t="s">
        <v>400</v>
      </c>
      <c r="M141" s="10" t="str">
        <f>HYPERLINK("https://ceds.ed.gov/cedselementdetails.aspx?termid=3824")</f>
        <v>https://ceds.ed.gov/cedselementdetails.aspx?termid=3824</v>
      </c>
    </row>
    <row r="142" spans="1:13" ht="60">
      <c r="A142" s="10" t="s">
        <v>1270</v>
      </c>
      <c r="B142" s="10" t="s">
        <v>1271</v>
      </c>
      <c r="C142" s="10" t="s">
        <v>921</v>
      </c>
      <c r="D142" s="10" t="s">
        <v>1272</v>
      </c>
      <c r="E142" s="10" t="s">
        <v>6</v>
      </c>
      <c r="F142" s="10" t="s">
        <v>3</v>
      </c>
      <c r="G142" s="10"/>
      <c r="H142" s="10"/>
      <c r="I142" s="10"/>
      <c r="J142" s="13">
        <v>848</v>
      </c>
      <c r="K142" s="10"/>
      <c r="L142" s="10" t="s">
        <v>1273</v>
      </c>
      <c r="M142" s="10" t="str">
        <f>HYPERLINK("https://ceds.ed.gov/cedselementdetails.aspx?termid=3848")</f>
        <v>https://ceds.ed.gov/cedselementdetails.aspx?termid=3848</v>
      </c>
    </row>
    <row r="143" spans="1:13" ht="300">
      <c r="A143" s="10" t="s">
        <v>1274</v>
      </c>
      <c r="B143" s="10" t="s">
        <v>769</v>
      </c>
      <c r="C143" s="11" t="s">
        <v>1275</v>
      </c>
      <c r="D143" s="10" t="s">
        <v>1276</v>
      </c>
      <c r="E143" s="10" t="s">
        <v>345</v>
      </c>
      <c r="F143" s="10" t="s">
        <v>2</v>
      </c>
      <c r="G143" s="10"/>
      <c r="H143" s="10" t="s">
        <v>1277</v>
      </c>
      <c r="I143" s="10"/>
      <c r="J143" s="13">
        <v>304</v>
      </c>
      <c r="K143" s="10"/>
      <c r="L143" s="10" t="s">
        <v>1278</v>
      </c>
      <c r="M143" s="10" t="str">
        <f>HYPERLINK("https://ceds.ed.gov/cedselementdetails.aspx?termid=3304")</f>
        <v>https://ceds.ed.gov/cedselementdetails.aspx?termid=3304</v>
      </c>
    </row>
    <row r="144" spans="1:13" ht="45">
      <c r="A144" s="10" t="s">
        <v>401</v>
      </c>
      <c r="B144" s="10" t="s">
        <v>402</v>
      </c>
      <c r="C144" s="10" t="s">
        <v>921</v>
      </c>
      <c r="D144" s="10" t="s">
        <v>1220</v>
      </c>
      <c r="E144" s="10" t="s">
        <v>6</v>
      </c>
      <c r="F144" s="10" t="s">
        <v>3</v>
      </c>
      <c r="G144" s="10"/>
      <c r="H144" s="10"/>
      <c r="I144" s="10"/>
      <c r="J144" s="13">
        <v>838</v>
      </c>
      <c r="K144" s="10"/>
      <c r="L144" s="10" t="s">
        <v>403</v>
      </c>
      <c r="M144" s="10" t="str">
        <f>HYPERLINK("https://ceds.ed.gov/cedselementdetails.aspx?termid=3838")</f>
        <v>https://ceds.ed.gov/cedselementdetails.aspx?termid=3838</v>
      </c>
    </row>
    <row r="145" spans="1:13" ht="45">
      <c r="A145" s="10" t="s">
        <v>404</v>
      </c>
      <c r="B145" s="10" t="s">
        <v>405</v>
      </c>
      <c r="C145" s="10" t="s">
        <v>921</v>
      </c>
      <c r="D145" s="10" t="s">
        <v>1220</v>
      </c>
      <c r="E145" s="10" t="s">
        <v>6</v>
      </c>
      <c r="F145" s="10" t="s">
        <v>3</v>
      </c>
      <c r="G145" s="10"/>
      <c r="H145" s="10"/>
      <c r="I145" s="10"/>
      <c r="J145" s="13">
        <v>837</v>
      </c>
      <c r="K145" s="10"/>
      <c r="L145" s="10" t="s">
        <v>406</v>
      </c>
      <c r="M145" s="10" t="str">
        <f>HYPERLINK("https://ceds.ed.gov/cedselementdetails.aspx?termid=3837")</f>
        <v>https://ceds.ed.gov/cedselementdetails.aspx?termid=3837</v>
      </c>
    </row>
    <row r="146" spans="1:13" ht="90">
      <c r="A146" s="10" t="s">
        <v>407</v>
      </c>
      <c r="B146" s="10" t="s">
        <v>408</v>
      </c>
      <c r="C146" s="11" t="s">
        <v>1279</v>
      </c>
      <c r="D146" s="10" t="s">
        <v>1220</v>
      </c>
      <c r="E146" s="10" t="s">
        <v>6</v>
      </c>
      <c r="F146" s="10" t="s">
        <v>3</v>
      </c>
      <c r="G146" s="10"/>
      <c r="H146" s="10"/>
      <c r="I146" s="10"/>
      <c r="J146" s="13">
        <v>828</v>
      </c>
      <c r="K146" s="10"/>
      <c r="L146" s="10" t="s">
        <v>409</v>
      </c>
      <c r="M146" s="10" t="str">
        <f>HYPERLINK("https://ceds.ed.gov/cedselementdetails.aspx?termid=3828")</f>
        <v>https://ceds.ed.gov/cedselementdetails.aspx?termid=3828</v>
      </c>
    </row>
    <row r="147" spans="1:13" ht="30">
      <c r="A147" s="10" t="s">
        <v>410</v>
      </c>
      <c r="B147" s="10" t="s">
        <v>411</v>
      </c>
      <c r="C147" s="10" t="s">
        <v>0</v>
      </c>
      <c r="D147" s="10" t="s">
        <v>1238</v>
      </c>
      <c r="E147" s="10" t="s">
        <v>956</v>
      </c>
      <c r="F147" s="10" t="s">
        <v>3</v>
      </c>
      <c r="G147" s="10" t="s">
        <v>309</v>
      </c>
      <c r="H147" s="10"/>
      <c r="I147" s="10"/>
      <c r="J147" s="13">
        <v>864</v>
      </c>
      <c r="K147" s="10"/>
      <c r="L147" s="10" t="s">
        <v>412</v>
      </c>
      <c r="M147" s="10" t="str">
        <f>HYPERLINK("https://ceds.ed.gov/cedselementdetails.aspx?termid=3864")</f>
        <v>https://ceds.ed.gov/cedselementdetails.aspx?termid=3864</v>
      </c>
    </row>
    <row r="148" spans="1:13" ht="75">
      <c r="A148" s="10" t="s">
        <v>413</v>
      </c>
      <c r="B148" s="10" t="s">
        <v>414</v>
      </c>
      <c r="C148" s="10" t="s">
        <v>0</v>
      </c>
      <c r="D148" s="10" t="s">
        <v>1089</v>
      </c>
      <c r="E148" s="10" t="s">
        <v>45</v>
      </c>
      <c r="F148" s="10" t="s">
        <v>3</v>
      </c>
      <c r="G148" s="10" t="s">
        <v>55</v>
      </c>
      <c r="H148" s="10"/>
      <c r="I148" s="10"/>
      <c r="J148" s="13">
        <v>792</v>
      </c>
      <c r="K148" s="10"/>
      <c r="L148" s="10" t="s">
        <v>415</v>
      </c>
      <c r="M148" s="10" t="str">
        <f>HYPERLINK("https://ceds.ed.gov/cedselementdetails.aspx?termid=3791")</f>
        <v>https://ceds.ed.gov/cedselementdetails.aspx?termid=3791</v>
      </c>
    </row>
    <row r="149" spans="1:13" ht="60">
      <c r="A149" s="10" t="s">
        <v>1280</v>
      </c>
      <c r="B149" s="10" t="s">
        <v>1281</v>
      </c>
      <c r="C149" s="10" t="s">
        <v>0</v>
      </c>
      <c r="D149" s="10" t="s">
        <v>1266</v>
      </c>
      <c r="E149" s="10" t="s">
        <v>925</v>
      </c>
      <c r="F149" s="10" t="s">
        <v>2</v>
      </c>
      <c r="G149" s="10" t="s">
        <v>1112</v>
      </c>
      <c r="H149" s="10" t="s">
        <v>1282</v>
      </c>
      <c r="I149" s="10"/>
      <c r="J149" s="13">
        <v>633</v>
      </c>
      <c r="K149" s="10"/>
      <c r="L149" s="10" t="s">
        <v>1283</v>
      </c>
      <c r="M149" s="10" t="str">
        <f>HYPERLINK("https://ceds.ed.gov/cedselementdetails.aspx?termid=3626")</f>
        <v>https://ceds.ed.gov/cedselementdetails.aspx?termid=3626</v>
      </c>
    </row>
    <row r="150" spans="1:13" ht="315">
      <c r="A150" s="10" t="s">
        <v>416</v>
      </c>
      <c r="B150" s="10" t="s">
        <v>417</v>
      </c>
      <c r="C150" s="11" t="s">
        <v>1009</v>
      </c>
      <c r="D150" s="10" t="s">
        <v>1284</v>
      </c>
      <c r="E150" s="10" t="s">
        <v>957</v>
      </c>
      <c r="F150" s="10" t="s">
        <v>3</v>
      </c>
      <c r="G150" s="10"/>
      <c r="H150" s="10"/>
      <c r="I150" s="10"/>
      <c r="J150" s="13">
        <v>862</v>
      </c>
      <c r="K150" s="10" t="s">
        <v>418</v>
      </c>
      <c r="L150" s="10" t="s">
        <v>419</v>
      </c>
      <c r="M150" s="10" t="str">
        <f>HYPERLINK("https://ceds.ed.gov/cedselementdetails.aspx?termid=3862")</f>
        <v>https://ceds.ed.gov/cedselementdetails.aspx?termid=3862</v>
      </c>
    </row>
    <row r="151" spans="1:13" ht="409.5">
      <c r="A151" s="10" t="s">
        <v>420</v>
      </c>
      <c r="B151" s="10" t="s">
        <v>421</v>
      </c>
      <c r="C151" s="11" t="s">
        <v>1010</v>
      </c>
      <c r="D151" s="10" t="s">
        <v>1285</v>
      </c>
      <c r="E151" s="10" t="s">
        <v>958</v>
      </c>
      <c r="F151" s="10" t="s">
        <v>1075</v>
      </c>
      <c r="G151" s="10"/>
      <c r="H151" s="10"/>
      <c r="I151" s="10"/>
      <c r="J151" s="13">
        <v>87</v>
      </c>
      <c r="K151" s="10"/>
      <c r="L151" s="10" t="s">
        <v>422</v>
      </c>
      <c r="M151" s="10" t="str">
        <f>HYPERLINK("https://ceds.ed.gov/cedselementdetails.aspx?termid=3087")</f>
        <v>https://ceds.ed.gov/cedselementdetails.aspx?termid=3087</v>
      </c>
    </row>
    <row r="152" spans="1:13" ht="285">
      <c r="A152" s="10" t="s">
        <v>423</v>
      </c>
      <c r="B152" s="10" t="s">
        <v>424</v>
      </c>
      <c r="C152" s="10" t="s">
        <v>0</v>
      </c>
      <c r="D152" s="10" t="s">
        <v>1286</v>
      </c>
      <c r="E152" s="10" t="s">
        <v>922</v>
      </c>
      <c r="F152" s="10" t="s">
        <v>1075</v>
      </c>
      <c r="G152" s="10" t="s">
        <v>425</v>
      </c>
      <c r="H152" s="10"/>
      <c r="I152" s="10"/>
      <c r="J152" s="13">
        <v>88</v>
      </c>
      <c r="K152" s="10"/>
      <c r="L152" s="10" t="s">
        <v>426</v>
      </c>
      <c r="M152" s="10" t="str">
        <f>HYPERLINK("https://ceds.ed.gov/cedselementdetails.aspx?termid=3088")</f>
        <v>https://ceds.ed.gov/cedselementdetails.aspx?termid=3088</v>
      </c>
    </row>
    <row r="153" spans="1:13" ht="285">
      <c r="A153" s="10" t="s">
        <v>427</v>
      </c>
      <c r="B153" s="10" t="s">
        <v>428</v>
      </c>
      <c r="C153" s="11" t="s">
        <v>1011</v>
      </c>
      <c r="D153" s="10" t="s">
        <v>1286</v>
      </c>
      <c r="E153" s="10" t="s">
        <v>922</v>
      </c>
      <c r="F153" s="10" t="s">
        <v>1075</v>
      </c>
      <c r="G153" s="10"/>
      <c r="H153" s="10"/>
      <c r="I153" s="10"/>
      <c r="J153" s="13">
        <v>89</v>
      </c>
      <c r="K153" s="10"/>
      <c r="L153" s="10" t="s">
        <v>429</v>
      </c>
      <c r="M153" s="10" t="str">
        <f>HYPERLINK("https://ceds.ed.gov/cedselementdetails.aspx?termid=3089")</f>
        <v>https://ceds.ed.gov/cedselementdetails.aspx?termid=3089</v>
      </c>
    </row>
    <row r="154" spans="1:13" ht="60">
      <c r="A154" s="10" t="s">
        <v>430</v>
      </c>
      <c r="B154" s="10" t="s">
        <v>431</v>
      </c>
      <c r="C154" s="10" t="s">
        <v>0</v>
      </c>
      <c r="D154" s="10" t="s">
        <v>1287</v>
      </c>
      <c r="E154" s="10" t="s">
        <v>45</v>
      </c>
      <c r="F154" s="10" t="s">
        <v>3</v>
      </c>
      <c r="G154" s="10" t="s">
        <v>10</v>
      </c>
      <c r="H154" s="10"/>
      <c r="I154" s="10"/>
      <c r="J154" s="13">
        <v>795</v>
      </c>
      <c r="K154" s="10"/>
      <c r="L154" s="10" t="s">
        <v>432</v>
      </c>
      <c r="M154" s="10" t="str">
        <f>HYPERLINK("https://ceds.ed.gov/cedselementdetails.aspx?termid=3794")</f>
        <v>https://ceds.ed.gov/cedselementdetails.aspx?termid=3794</v>
      </c>
    </row>
    <row r="155" spans="1:13" ht="60">
      <c r="A155" s="10" t="s">
        <v>433</v>
      </c>
      <c r="B155" s="10" t="s">
        <v>434</v>
      </c>
      <c r="C155" s="10" t="s">
        <v>0</v>
      </c>
      <c r="D155" s="10" t="s">
        <v>1287</v>
      </c>
      <c r="E155" s="10" t="s">
        <v>959</v>
      </c>
      <c r="F155" s="10" t="s">
        <v>1075</v>
      </c>
      <c r="G155" s="10" t="s">
        <v>10</v>
      </c>
      <c r="H155" s="10"/>
      <c r="I155" s="10"/>
      <c r="J155" s="13">
        <v>346</v>
      </c>
      <c r="K155" s="10"/>
      <c r="L155" s="10" t="s">
        <v>435</v>
      </c>
      <c r="M155" s="10" t="str">
        <f>HYPERLINK("https://ceds.ed.gov/cedselementdetails.aspx?termid=3345")</f>
        <v>https://ceds.ed.gov/cedselementdetails.aspx?termid=3345</v>
      </c>
    </row>
    <row r="156" spans="1:13" ht="210">
      <c r="A156" s="10" t="s">
        <v>436</v>
      </c>
      <c r="B156" s="10" t="s">
        <v>43</v>
      </c>
      <c r="C156" s="11" t="s">
        <v>1013</v>
      </c>
      <c r="D156" s="10" t="s">
        <v>1288</v>
      </c>
      <c r="E156" s="10" t="s">
        <v>952</v>
      </c>
      <c r="F156" s="10" t="s">
        <v>1075</v>
      </c>
      <c r="G156" s="10"/>
      <c r="H156" s="10"/>
      <c r="I156" s="10"/>
      <c r="J156" s="13">
        <v>347</v>
      </c>
      <c r="K156" s="10"/>
      <c r="L156" s="10" t="s">
        <v>437</v>
      </c>
      <c r="M156" s="10" t="str">
        <f>HYPERLINK("https://ceds.ed.gov/cedselementdetails.aspx?termid=3346")</f>
        <v>https://ceds.ed.gov/cedselementdetails.aspx?termid=3346</v>
      </c>
    </row>
    <row r="157" spans="1:13" ht="60">
      <c r="A157" s="10" t="s">
        <v>438</v>
      </c>
      <c r="B157" s="10" t="s">
        <v>439</v>
      </c>
      <c r="C157" s="10" t="s">
        <v>0</v>
      </c>
      <c r="D157" s="10" t="s">
        <v>1289</v>
      </c>
      <c r="E157" s="10" t="s">
        <v>927</v>
      </c>
      <c r="F157" s="10"/>
      <c r="G157" s="10" t="s">
        <v>10</v>
      </c>
      <c r="H157" s="10"/>
      <c r="I157" s="10"/>
      <c r="J157" s="13">
        <v>324</v>
      </c>
      <c r="K157" s="10"/>
      <c r="L157" s="10" t="s">
        <v>440</v>
      </c>
      <c r="M157" s="10" t="str">
        <f>HYPERLINK("https://ceds.ed.gov/cedselementdetails.aspx?termid=3324")</f>
        <v>https://ceds.ed.gov/cedselementdetails.aspx?termid=3324</v>
      </c>
    </row>
    <row r="158" spans="1:13" ht="120">
      <c r="A158" s="10" t="s">
        <v>1290</v>
      </c>
      <c r="B158" s="10" t="s">
        <v>441</v>
      </c>
      <c r="C158" s="10" t="s">
        <v>0</v>
      </c>
      <c r="D158" s="10" t="s">
        <v>1291</v>
      </c>
      <c r="E158" s="10" t="s">
        <v>960</v>
      </c>
      <c r="F158" s="10" t="s">
        <v>2</v>
      </c>
      <c r="G158" s="10" t="s">
        <v>10</v>
      </c>
      <c r="H158" s="10" t="s">
        <v>1292</v>
      </c>
      <c r="I158" s="10"/>
      <c r="J158" s="13">
        <v>97</v>
      </c>
      <c r="K158" s="10"/>
      <c r="L158" s="10" t="s">
        <v>1293</v>
      </c>
      <c r="M158" s="10" t="str">
        <f>HYPERLINK("https://ceds.ed.gov/cedselementdetails.aspx?termid=3097")</f>
        <v>https://ceds.ed.gov/cedselementdetails.aspx?termid=3097</v>
      </c>
    </row>
    <row r="159" spans="1:13" ht="120">
      <c r="A159" s="10" t="s">
        <v>442</v>
      </c>
      <c r="B159" s="10" t="s">
        <v>443</v>
      </c>
      <c r="C159" s="10" t="s">
        <v>0</v>
      </c>
      <c r="D159" s="10" t="s">
        <v>1294</v>
      </c>
      <c r="E159" s="10" t="s">
        <v>1</v>
      </c>
      <c r="F159" s="10" t="s">
        <v>1075</v>
      </c>
      <c r="G159" s="10" t="s">
        <v>10</v>
      </c>
      <c r="H159" s="10"/>
      <c r="I159" s="10"/>
      <c r="J159" s="13">
        <v>107</v>
      </c>
      <c r="K159" s="10"/>
      <c r="L159" s="10" t="s">
        <v>444</v>
      </c>
      <c r="M159" s="10" t="str">
        <f>HYPERLINK("https://ceds.ed.gov/cedselementdetails.aspx?termid=3107")</f>
        <v>https://ceds.ed.gov/cedselementdetails.aspx?termid=3107</v>
      </c>
    </row>
    <row r="160" spans="1:13" ht="60">
      <c r="A160" s="10" t="s">
        <v>445</v>
      </c>
      <c r="B160" s="10" t="s">
        <v>446</v>
      </c>
      <c r="C160" s="10" t="s">
        <v>1295</v>
      </c>
      <c r="D160" s="10" t="s">
        <v>1220</v>
      </c>
      <c r="E160" s="10" t="s">
        <v>957</v>
      </c>
      <c r="F160" s="10" t="s">
        <v>3</v>
      </c>
      <c r="G160" s="10"/>
      <c r="H160" s="10"/>
      <c r="I160" s="10"/>
      <c r="J160" s="13">
        <v>984</v>
      </c>
      <c r="K160" s="10"/>
      <c r="L160" s="10" t="s">
        <v>447</v>
      </c>
      <c r="M160" s="10" t="str">
        <f>HYPERLINK("https://ceds.ed.gov/cedselementdetails.aspx?termid=3985")</f>
        <v>https://ceds.ed.gov/cedselementdetails.aspx?termid=3985</v>
      </c>
    </row>
    <row r="161" spans="1:13" ht="75">
      <c r="A161" s="10" t="s">
        <v>448</v>
      </c>
      <c r="B161" s="10" t="s">
        <v>449</v>
      </c>
      <c r="C161" s="11" t="s">
        <v>1014</v>
      </c>
      <c r="D161" s="10" t="s">
        <v>1296</v>
      </c>
      <c r="E161" s="10" t="s">
        <v>6</v>
      </c>
      <c r="F161" s="10" t="s">
        <v>3</v>
      </c>
      <c r="G161" s="10"/>
      <c r="H161" s="10"/>
      <c r="I161" s="10"/>
      <c r="J161" s="13">
        <v>834</v>
      </c>
      <c r="K161" s="10"/>
      <c r="L161" s="10" t="s">
        <v>450</v>
      </c>
      <c r="M161" s="10" t="str">
        <f>HYPERLINK("https://ceds.ed.gov/cedselementdetails.aspx?termid=3834")</f>
        <v>https://ceds.ed.gov/cedselementdetails.aspx?termid=3834</v>
      </c>
    </row>
    <row r="162" spans="1:13" ht="60">
      <c r="A162" s="10" t="s">
        <v>451</v>
      </c>
      <c r="B162" s="10" t="s">
        <v>452</v>
      </c>
      <c r="C162" s="10" t="s">
        <v>0</v>
      </c>
      <c r="D162" s="10" t="s">
        <v>1297</v>
      </c>
      <c r="E162" s="10" t="s">
        <v>946</v>
      </c>
      <c r="F162" s="10" t="s">
        <v>3</v>
      </c>
      <c r="G162" s="10" t="s">
        <v>20</v>
      </c>
      <c r="H162" s="10"/>
      <c r="I162" s="10"/>
      <c r="J162" s="13">
        <v>787</v>
      </c>
      <c r="K162" s="10"/>
      <c r="L162" s="10" t="s">
        <v>453</v>
      </c>
      <c r="M162" s="10" t="str">
        <f>HYPERLINK("https://ceds.ed.gov/cedselementdetails.aspx?termid=3784")</f>
        <v>https://ceds.ed.gov/cedselementdetails.aspx?termid=3784</v>
      </c>
    </row>
    <row r="163" spans="1:13" ht="409.5">
      <c r="A163" s="10" t="s">
        <v>454</v>
      </c>
      <c r="B163" s="10" t="s">
        <v>455</v>
      </c>
      <c r="C163" s="10" t="s">
        <v>0</v>
      </c>
      <c r="D163" s="10" t="s">
        <v>1298</v>
      </c>
      <c r="E163" s="10" t="s">
        <v>927</v>
      </c>
      <c r="F163" s="10"/>
      <c r="G163" s="10" t="s">
        <v>260</v>
      </c>
      <c r="H163" s="10"/>
      <c r="I163" s="10"/>
      <c r="J163" s="13">
        <v>332</v>
      </c>
      <c r="K163" s="10"/>
      <c r="L163" s="10" t="s">
        <v>456</v>
      </c>
      <c r="M163" s="10" t="str">
        <f>HYPERLINK("https://ceds.ed.gov/cedselementdetails.aspx?termid=3331")</f>
        <v>https://ceds.ed.gov/cedselementdetails.aspx?termid=3331</v>
      </c>
    </row>
    <row r="164" spans="1:13" ht="30">
      <c r="A164" s="10" t="s">
        <v>457</v>
      </c>
      <c r="B164" s="10" t="s">
        <v>458</v>
      </c>
      <c r="C164" s="10" t="s">
        <v>0</v>
      </c>
      <c r="D164" s="10" t="s">
        <v>1211</v>
      </c>
      <c r="E164" s="10" t="s">
        <v>45</v>
      </c>
      <c r="F164" s="10" t="s">
        <v>3</v>
      </c>
      <c r="G164" s="10" t="s">
        <v>10</v>
      </c>
      <c r="H164" s="10"/>
      <c r="I164" s="10"/>
      <c r="J164" s="13">
        <v>1060</v>
      </c>
      <c r="K164" s="10"/>
      <c r="L164" s="10" t="s">
        <v>459</v>
      </c>
      <c r="M164" s="10" t="str">
        <f>HYPERLINK("https://ceds.ed.gov/cedselementdetails.aspx?termid=4066")</f>
        <v>https://ceds.ed.gov/cedselementdetails.aspx?termid=4066</v>
      </c>
    </row>
    <row r="165" spans="1:13" ht="390">
      <c r="A165" s="10" t="s">
        <v>460</v>
      </c>
      <c r="B165" s="10" t="s">
        <v>461</v>
      </c>
      <c r="C165" s="10" t="s">
        <v>0</v>
      </c>
      <c r="D165" s="10" t="s">
        <v>1299</v>
      </c>
      <c r="E165" s="10" t="s">
        <v>961</v>
      </c>
      <c r="F165" s="10" t="s">
        <v>1075</v>
      </c>
      <c r="G165" s="10" t="s">
        <v>254</v>
      </c>
      <c r="H165" s="10"/>
      <c r="I165" s="10" t="s">
        <v>462</v>
      </c>
      <c r="J165" s="13">
        <v>115</v>
      </c>
      <c r="K165" s="10"/>
      <c r="L165" s="10" t="s">
        <v>463</v>
      </c>
      <c r="M165" s="10" t="str">
        <f>HYPERLINK("https://ceds.ed.gov/cedselementdetails.aspx?termid=3115")</f>
        <v>https://ceds.ed.gov/cedselementdetails.aspx?termid=3115</v>
      </c>
    </row>
    <row r="166" spans="1:13" ht="45">
      <c r="A166" s="10" t="s">
        <v>464</v>
      </c>
      <c r="B166" s="10" t="s">
        <v>465</v>
      </c>
      <c r="C166" s="10" t="s">
        <v>921</v>
      </c>
      <c r="D166" s="10" t="s">
        <v>1276</v>
      </c>
      <c r="E166" s="10"/>
      <c r="F166" s="10" t="s">
        <v>3</v>
      </c>
      <c r="G166" s="10"/>
      <c r="H166" s="10"/>
      <c r="I166" s="10"/>
      <c r="J166" s="13">
        <v>1082</v>
      </c>
      <c r="K166" s="10"/>
      <c r="L166" s="10" t="s">
        <v>466</v>
      </c>
      <c r="M166" s="10" t="str">
        <f>HYPERLINK("https://ceds.ed.gov/cedselementdetails.aspx?termid=3783")</f>
        <v>https://ceds.ed.gov/cedselementdetails.aspx?termid=3783</v>
      </c>
    </row>
    <row r="167" spans="1:13" ht="409.5">
      <c r="A167" s="10" t="s">
        <v>467</v>
      </c>
      <c r="B167" s="10" t="s">
        <v>468</v>
      </c>
      <c r="C167" s="11" t="s">
        <v>1300</v>
      </c>
      <c r="D167" s="10" t="s">
        <v>1238</v>
      </c>
      <c r="E167" s="10" t="s">
        <v>957</v>
      </c>
      <c r="F167" s="10" t="s">
        <v>3</v>
      </c>
      <c r="G167" s="10"/>
      <c r="H167" s="10"/>
      <c r="I167" s="10"/>
      <c r="J167" s="13">
        <v>866</v>
      </c>
      <c r="K167" s="10"/>
      <c r="L167" s="10" t="s">
        <v>469</v>
      </c>
      <c r="M167" s="10" t="str">
        <f>HYPERLINK("https://ceds.ed.gov/cedselementdetails.aspx?termid=3866")</f>
        <v>https://ceds.ed.gov/cedselementdetails.aspx?termid=3866</v>
      </c>
    </row>
    <row r="168" spans="1:13" ht="390">
      <c r="A168" s="10" t="s">
        <v>470</v>
      </c>
      <c r="B168" s="10" t="s">
        <v>471</v>
      </c>
      <c r="C168" s="10" t="s">
        <v>0</v>
      </c>
      <c r="D168" s="10" t="s">
        <v>1301</v>
      </c>
      <c r="E168" s="10" t="s">
        <v>962</v>
      </c>
      <c r="F168" s="10" t="s">
        <v>1075</v>
      </c>
      <c r="G168" s="10" t="s">
        <v>319</v>
      </c>
      <c r="H168" s="10"/>
      <c r="I168" s="10" t="s">
        <v>462</v>
      </c>
      <c r="J168" s="13">
        <v>121</v>
      </c>
      <c r="K168" s="10"/>
      <c r="L168" s="10" t="s">
        <v>472</v>
      </c>
      <c r="M168" s="10" t="str">
        <f>HYPERLINK("https://ceds.ed.gov/cedselementdetails.aspx?termid=3121")</f>
        <v>https://ceds.ed.gov/cedselementdetails.aspx?termid=3121</v>
      </c>
    </row>
    <row r="169" spans="1:13" ht="345">
      <c r="A169" s="10" t="s">
        <v>474</v>
      </c>
      <c r="B169" s="10" t="s">
        <v>1302</v>
      </c>
      <c r="C169" s="11" t="s">
        <v>1303</v>
      </c>
      <c r="D169" s="10" t="s">
        <v>1148</v>
      </c>
      <c r="E169" s="10" t="s">
        <v>963</v>
      </c>
      <c r="F169" s="10" t="s">
        <v>2</v>
      </c>
      <c r="G169" s="10"/>
      <c r="H169" s="10" t="s">
        <v>1304</v>
      </c>
      <c r="I169" s="10"/>
      <c r="J169" s="13">
        <v>126</v>
      </c>
      <c r="K169" s="10"/>
      <c r="L169" s="10" t="s">
        <v>475</v>
      </c>
      <c r="M169" s="10" t="str">
        <f>HYPERLINK("https://ceds.ed.gov/cedselementdetails.aspx?termid=3126")</f>
        <v>https://ceds.ed.gov/cedselementdetails.aspx?termid=3126</v>
      </c>
    </row>
    <row r="170" spans="1:13" ht="30">
      <c r="A170" s="10" t="s">
        <v>476</v>
      </c>
      <c r="B170" s="10" t="s">
        <v>477</v>
      </c>
      <c r="C170" s="10" t="s">
        <v>0</v>
      </c>
      <c r="D170" s="10" t="s">
        <v>1305</v>
      </c>
      <c r="E170" s="10"/>
      <c r="F170" s="10"/>
      <c r="G170" s="10" t="s">
        <v>10</v>
      </c>
      <c r="H170" s="10"/>
      <c r="I170" s="10"/>
      <c r="J170" s="13">
        <v>705</v>
      </c>
      <c r="K170" s="10"/>
      <c r="L170" s="10" t="s">
        <v>478</v>
      </c>
      <c r="M170" s="10" t="str">
        <f>HYPERLINK("https://ceds.ed.gov/cedselementdetails.aspx?termid=3681")</f>
        <v>https://ceds.ed.gov/cedselementdetails.aspx?termid=3681</v>
      </c>
    </row>
    <row r="171" spans="1:13" ht="60">
      <c r="A171" s="10" t="s">
        <v>479</v>
      </c>
      <c r="B171" s="10" t="s">
        <v>480</v>
      </c>
      <c r="C171" s="11" t="s">
        <v>1015</v>
      </c>
      <c r="D171" s="10" t="s">
        <v>1305</v>
      </c>
      <c r="E171" s="10" t="s">
        <v>352</v>
      </c>
      <c r="F171" s="10" t="s">
        <v>2</v>
      </c>
      <c r="G171" s="10"/>
      <c r="H171" s="10" t="s">
        <v>481</v>
      </c>
      <c r="I171" s="10"/>
      <c r="J171" s="13">
        <v>309</v>
      </c>
      <c r="K171" s="10"/>
      <c r="L171" s="10" t="s">
        <v>482</v>
      </c>
      <c r="M171" s="10" t="str">
        <f>HYPERLINK("https://ceds.ed.gov/cedselementdetails.aspx?termid=3309")</f>
        <v>https://ceds.ed.gov/cedselementdetails.aspx?termid=3309</v>
      </c>
    </row>
    <row r="172" spans="1:13" ht="120">
      <c r="A172" s="10" t="s">
        <v>483</v>
      </c>
      <c r="B172" s="10" t="s">
        <v>484</v>
      </c>
      <c r="C172" s="11" t="s">
        <v>1306</v>
      </c>
      <c r="D172" s="10" t="s">
        <v>1089</v>
      </c>
      <c r="E172" s="10" t="s">
        <v>45</v>
      </c>
      <c r="F172" s="10" t="s">
        <v>3</v>
      </c>
      <c r="G172" s="10"/>
      <c r="H172" s="10"/>
      <c r="I172" s="10"/>
      <c r="J172" s="13">
        <v>818</v>
      </c>
      <c r="K172" s="10"/>
      <c r="L172" s="10" t="s">
        <v>485</v>
      </c>
      <c r="M172" s="10" t="str">
        <f>HYPERLINK("https://ceds.ed.gov/cedselementdetails.aspx?termid=3817")</f>
        <v>https://ceds.ed.gov/cedselementdetails.aspx?termid=3817</v>
      </c>
    </row>
    <row r="173" spans="1:13" ht="409.5">
      <c r="A173" s="10" t="s">
        <v>486</v>
      </c>
      <c r="B173" s="10" t="s">
        <v>487</v>
      </c>
      <c r="C173" s="11" t="s">
        <v>1307</v>
      </c>
      <c r="D173" s="10" t="s">
        <v>1308</v>
      </c>
      <c r="E173" s="10" t="s">
        <v>964</v>
      </c>
      <c r="F173" s="10" t="s">
        <v>2</v>
      </c>
      <c r="G173" s="10"/>
      <c r="H173" s="10" t="s">
        <v>488</v>
      </c>
      <c r="I173" s="10"/>
      <c r="J173" s="13">
        <v>141</v>
      </c>
      <c r="K173" s="10"/>
      <c r="L173" s="10" t="s">
        <v>489</v>
      </c>
      <c r="M173" s="10" t="str">
        <f>HYPERLINK("https://ceds.ed.gov/cedselementdetails.aspx?termid=3141")</f>
        <v>https://ceds.ed.gov/cedselementdetails.aspx?termid=3141</v>
      </c>
    </row>
    <row r="174" spans="1:13" ht="165">
      <c r="A174" s="10" t="s">
        <v>490</v>
      </c>
      <c r="B174" s="10" t="s">
        <v>491</v>
      </c>
      <c r="C174" s="10" t="s">
        <v>0</v>
      </c>
      <c r="D174" s="10" t="s">
        <v>1309</v>
      </c>
      <c r="E174" s="10" t="s">
        <v>965</v>
      </c>
      <c r="F174" s="10" t="s">
        <v>1075</v>
      </c>
      <c r="G174" s="10" t="s">
        <v>10</v>
      </c>
      <c r="H174" s="10"/>
      <c r="I174" s="10" t="s">
        <v>492</v>
      </c>
      <c r="J174" s="13">
        <v>143</v>
      </c>
      <c r="K174" s="10"/>
      <c r="L174" s="10" t="s">
        <v>493</v>
      </c>
      <c r="M174" s="10" t="str">
        <f>HYPERLINK("https://ceds.ed.gov/cedselementdetails.aspx?termid=3143")</f>
        <v>https://ceds.ed.gov/cedselementdetails.aspx?termid=3143</v>
      </c>
    </row>
    <row r="175" spans="1:13" ht="240">
      <c r="A175" s="10" t="s">
        <v>494</v>
      </c>
      <c r="B175" s="10" t="s">
        <v>495</v>
      </c>
      <c r="C175" s="11" t="s">
        <v>988</v>
      </c>
      <c r="D175" s="10" t="s">
        <v>1087</v>
      </c>
      <c r="E175" s="10" t="s">
        <v>926</v>
      </c>
      <c r="F175" s="10" t="s">
        <v>1075</v>
      </c>
      <c r="G175" s="10"/>
      <c r="H175" s="10"/>
      <c r="I175" s="10" t="s">
        <v>48</v>
      </c>
      <c r="J175" s="13">
        <v>144</v>
      </c>
      <c r="K175" s="10"/>
      <c r="L175" s="10" t="s">
        <v>496</v>
      </c>
      <c r="M175" s="10" t="str">
        <f>HYPERLINK("https://ceds.ed.gov/cedselementdetails.aspx?termid=3144")</f>
        <v>https://ceds.ed.gov/cedselementdetails.aspx?termid=3144</v>
      </c>
    </row>
    <row r="176" spans="1:13" ht="409.5">
      <c r="A176" s="10" t="s">
        <v>497</v>
      </c>
      <c r="B176" s="10" t="s">
        <v>498</v>
      </c>
      <c r="C176" s="10" t="s">
        <v>921</v>
      </c>
      <c r="D176" s="10" t="s">
        <v>1310</v>
      </c>
      <c r="E176" s="10" t="s">
        <v>966</v>
      </c>
      <c r="F176" s="10"/>
      <c r="G176" s="10"/>
      <c r="H176" s="10"/>
      <c r="I176" s="10"/>
      <c r="J176" s="13">
        <v>149</v>
      </c>
      <c r="K176" s="10"/>
      <c r="L176" s="10" t="s">
        <v>499</v>
      </c>
      <c r="M176" s="10" t="str">
        <f>HYPERLINK("https://ceds.ed.gov/cedselementdetails.aspx?termid=3149")</f>
        <v>https://ceds.ed.gov/cedselementdetails.aspx?termid=3149</v>
      </c>
    </row>
    <row r="177" spans="1:13" ht="30">
      <c r="A177" s="10" t="s">
        <v>500</v>
      </c>
      <c r="B177" s="10" t="s">
        <v>501</v>
      </c>
      <c r="C177" s="10" t="s">
        <v>0</v>
      </c>
      <c r="D177" s="10" t="s">
        <v>1287</v>
      </c>
      <c r="E177" s="10" t="s">
        <v>45</v>
      </c>
      <c r="F177" s="10" t="s">
        <v>3</v>
      </c>
      <c r="G177" s="10" t="s">
        <v>55</v>
      </c>
      <c r="H177" s="10"/>
      <c r="I177" s="10"/>
      <c r="J177" s="13">
        <v>797</v>
      </c>
      <c r="K177" s="10"/>
      <c r="L177" s="10" t="s">
        <v>502</v>
      </c>
      <c r="M177" s="10" t="str">
        <f>HYPERLINK("https://ceds.ed.gov/cedselementdetails.aspx?termid=3796")</f>
        <v>https://ceds.ed.gov/cedselementdetails.aspx?termid=3796</v>
      </c>
    </row>
    <row r="178" spans="1:13" ht="60">
      <c r="A178" s="10" t="s">
        <v>503</v>
      </c>
      <c r="B178" s="10" t="s">
        <v>504</v>
      </c>
      <c r="C178" s="10" t="s">
        <v>0</v>
      </c>
      <c r="D178" s="10" t="s">
        <v>1230</v>
      </c>
      <c r="E178" s="10" t="s">
        <v>947</v>
      </c>
      <c r="F178" s="10" t="s">
        <v>1075</v>
      </c>
      <c r="G178" s="10" t="s">
        <v>260</v>
      </c>
      <c r="H178" s="10"/>
      <c r="I178" s="10"/>
      <c r="J178" s="13">
        <v>354</v>
      </c>
      <c r="K178" s="10"/>
      <c r="L178" s="10" t="s">
        <v>505</v>
      </c>
      <c r="M178" s="10" t="str">
        <f>HYPERLINK("https://ceds.ed.gov/cedselementdetails.aspx?termid=3353")</f>
        <v>https://ceds.ed.gov/cedselementdetails.aspx?termid=3353</v>
      </c>
    </row>
    <row r="179" spans="1:13" ht="30">
      <c r="A179" s="10" t="s">
        <v>506</v>
      </c>
      <c r="B179" s="10" t="s">
        <v>507</v>
      </c>
      <c r="C179" s="10" t="s">
        <v>0</v>
      </c>
      <c r="D179" s="10" t="s">
        <v>1287</v>
      </c>
      <c r="E179" s="10" t="s">
        <v>45</v>
      </c>
      <c r="F179" s="10" t="s">
        <v>3</v>
      </c>
      <c r="G179" s="10" t="s">
        <v>55</v>
      </c>
      <c r="H179" s="10"/>
      <c r="I179" s="10"/>
      <c r="J179" s="13">
        <v>796</v>
      </c>
      <c r="K179" s="10"/>
      <c r="L179" s="10" t="s">
        <v>508</v>
      </c>
      <c r="M179" s="10" t="str">
        <f>HYPERLINK("https://ceds.ed.gov/cedselementdetails.aspx?termid=3795")</f>
        <v>https://ceds.ed.gov/cedselementdetails.aspx?termid=3795</v>
      </c>
    </row>
    <row r="180" spans="1:13" ht="255">
      <c r="A180" s="10" t="s">
        <v>509</v>
      </c>
      <c r="B180" s="10" t="s">
        <v>510</v>
      </c>
      <c r="C180" s="11" t="s">
        <v>1016</v>
      </c>
      <c r="D180" s="10" t="s">
        <v>1088</v>
      </c>
      <c r="E180" s="10" t="s">
        <v>39</v>
      </c>
      <c r="F180" s="10"/>
      <c r="G180" s="10"/>
      <c r="H180" s="10"/>
      <c r="I180" s="10"/>
      <c r="J180" s="13">
        <v>559</v>
      </c>
      <c r="K180" s="10"/>
      <c r="L180" s="10" t="s">
        <v>511</v>
      </c>
      <c r="M180" s="10" t="str">
        <f>HYPERLINK("https://ceds.ed.gov/cedselementdetails.aspx?termid=3550")</f>
        <v>https://ceds.ed.gov/cedselementdetails.aspx?termid=3550</v>
      </c>
    </row>
    <row r="181" spans="1:13" ht="105">
      <c r="A181" s="10" t="s">
        <v>1311</v>
      </c>
      <c r="B181" s="10" t="s">
        <v>1312</v>
      </c>
      <c r="C181" s="10" t="s">
        <v>943</v>
      </c>
      <c r="D181" s="10" t="s">
        <v>1313</v>
      </c>
      <c r="E181" s="10"/>
      <c r="F181" s="10" t="s">
        <v>3</v>
      </c>
      <c r="G181" s="10"/>
      <c r="H181" s="10"/>
      <c r="I181" s="10"/>
      <c r="J181" s="13">
        <v>1190</v>
      </c>
      <c r="K181" s="10"/>
      <c r="L181" s="10" t="s">
        <v>1314</v>
      </c>
      <c r="M181" s="10" t="str">
        <f>HYPERLINK("https://ceds.ed.gov/cedselementdetails.aspx?termid=4141")</f>
        <v>https://ceds.ed.gov/cedselementdetails.aspx?termid=4141</v>
      </c>
    </row>
    <row r="182" spans="1:13" ht="60">
      <c r="A182" s="10" t="s">
        <v>512</v>
      </c>
      <c r="B182" s="10" t="s">
        <v>513</v>
      </c>
      <c r="C182" s="10" t="s">
        <v>0</v>
      </c>
      <c r="D182" s="10" t="s">
        <v>1315</v>
      </c>
      <c r="E182" s="10" t="s">
        <v>967</v>
      </c>
      <c r="F182" s="10" t="s">
        <v>1075</v>
      </c>
      <c r="G182" s="10" t="s">
        <v>10</v>
      </c>
      <c r="H182" s="10"/>
      <c r="I182" s="10"/>
      <c r="J182" s="13">
        <v>306</v>
      </c>
      <c r="K182" s="10"/>
      <c r="L182" s="10" t="s">
        <v>514</v>
      </c>
      <c r="M182" s="10" t="str">
        <f>HYPERLINK("https://ceds.ed.gov/cedselementdetails.aspx?termid=3306")</f>
        <v>https://ceds.ed.gov/cedselementdetails.aspx?termid=3306</v>
      </c>
    </row>
    <row r="183" spans="1:13" ht="60">
      <c r="A183" s="10" t="s">
        <v>1316</v>
      </c>
      <c r="B183" s="10" t="s">
        <v>1317</v>
      </c>
      <c r="C183" s="10" t="s">
        <v>921</v>
      </c>
      <c r="D183" s="10" t="s">
        <v>1272</v>
      </c>
      <c r="E183" s="10" t="s">
        <v>6</v>
      </c>
      <c r="F183" s="10" t="s">
        <v>3</v>
      </c>
      <c r="G183" s="10"/>
      <c r="H183" s="10"/>
      <c r="I183" s="10"/>
      <c r="J183" s="13">
        <v>849</v>
      </c>
      <c r="K183" s="10"/>
      <c r="L183" s="10" t="s">
        <v>1318</v>
      </c>
      <c r="M183" s="10" t="str">
        <f>HYPERLINK("https://ceds.ed.gov/cedselementdetails.aspx?termid=3849")</f>
        <v>https://ceds.ed.gov/cedselementdetails.aspx?termid=3849</v>
      </c>
    </row>
    <row r="184" spans="1:13" ht="345">
      <c r="A184" s="10" t="s">
        <v>1319</v>
      </c>
      <c r="B184" s="10" t="s">
        <v>1320</v>
      </c>
      <c r="C184" s="11" t="s">
        <v>1034</v>
      </c>
      <c r="D184" s="10" t="s">
        <v>1321</v>
      </c>
      <c r="E184" s="10"/>
      <c r="F184" s="10" t="s">
        <v>3</v>
      </c>
      <c r="G184" s="10"/>
      <c r="H184" s="10"/>
      <c r="I184" s="10"/>
      <c r="J184" s="13">
        <v>1248</v>
      </c>
      <c r="K184" s="10"/>
      <c r="L184" s="10" t="s">
        <v>1322</v>
      </c>
      <c r="M184" s="10" t="str">
        <f>HYPERLINK("https://ceds.ed.gov/cedselementdetails.aspx?termid=4214")</f>
        <v>https://ceds.ed.gov/cedselementdetails.aspx?termid=4214</v>
      </c>
    </row>
    <row r="185" spans="1:13" ht="60">
      <c r="A185" s="10" t="s">
        <v>515</v>
      </c>
      <c r="B185" s="10" t="s">
        <v>516</v>
      </c>
      <c r="C185" s="11" t="s">
        <v>1017</v>
      </c>
      <c r="D185" s="10" t="s">
        <v>1298</v>
      </c>
      <c r="E185" s="10"/>
      <c r="F185" s="10"/>
      <c r="G185" s="10"/>
      <c r="H185" s="10"/>
      <c r="I185" s="10"/>
      <c r="J185" s="13">
        <v>334</v>
      </c>
      <c r="K185" s="10"/>
      <c r="L185" s="10" t="s">
        <v>517</v>
      </c>
      <c r="M185" s="10" t="str">
        <f>HYPERLINK("https://ceds.ed.gov/cedselementdetails.aspx?termid=3333")</f>
        <v>https://ceds.ed.gov/cedselementdetails.aspx?termid=3333</v>
      </c>
    </row>
    <row r="186" spans="1:13" ht="45">
      <c r="A186" s="10" t="s">
        <v>1323</v>
      </c>
      <c r="B186" s="10" t="s">
        <v>1324</v>
      </c>
      <c r="C186" s="10" t="s">
        <v>0</v>
      </c>
      <c r="D186" s="10" t="s">
        <v>1325</v>
      </c>
      <c r="E186" s="10"/>
      <c r="F186" s="10" t="s">
        <v>3</v>
      </c>
      <c r="G186" s="10" t="s">
        <v>10</v>
      </c>
      <c r="H186" s="10"/>
      <c r="I186" s="10"/>
      <c r="J186" s="13">
        <v>1232</v>
      </c>
      <c r="K186" s="10"/>
      <c r="L186" s="10" t="s">
        <v>1326</v>
      </c>
      <c r="M186" s="10" t="str">
        <f>HYPERLINK("https://ceds.ed.gov/cedselementdetails.aspx?termid=4197")</f>
        <v>https://ceds.ed.gov/cedselementdetails.aspx?termid=4197</v>
      </c>
    </row>
    <row r="187" spans="1:13" ht="120">
      <c r="A187" s="10" t="s">
        <v>1327</v>
      </c>
      <c r="B187" s="10" t="s">
        <v>1328</v>
      </c>
      <c r="C187" s="11" t="s">
        <v>1329</v>
      </c>
      <c r="D187" s="10" t="s">
        <v>1325</v>
      </c>
      <c r="E187" s="10"/>
      <c r="F187" s="10" t="s">
        <v>3</v>
      </c>
      <c r="G187" s="10"/>
      <c r="H187" s="10"/>
      <c r="I187" s="10"/>
      <c r="J187" s="13">
        <v>1231</v>
      </c>
      <c r="K187" s="10"/>
      <c r="L187" s="10" t="s">
        <v>1330</v>
      </c>
      <c r="M187" s="10" t="str">
        <f>HYPERLINK("https://ceds.ed.gov/cedselementdetails.aspx?termid=4196")</f>
        <v>https://ceds.ed.gov/cedselementdetails.aspx?termid=4196</v>
      </c>
    </row>
    <row r="188" spans="1:13" ht="60">
      <c r="A188" s="10" t="s">
        <v>1331</v>
      </c>
      <c r="B188" s="10" t="s">
        <v>1332</v>
      </c>
      <c r="C188" s="10" t="s">
        <v>0</v>
      </c>
      <c r="D188" s="10" t="s">
        <v>1325</v>
      </c>
      <c r="E188" s="10"/>
      <c r="F188" s="10" t="s">
        <v>3</v>
      </c>
      <c r="G188" s="10" t="s">
        <v>1112</v>
      </c>
      <c r="H188" s="10"/>
      <c r="I188" s="10"/>
      <c r="J188" s="13">
        <v>1234</v>
      </c>
      <c r="K188" s="10"/>
      <c r="L188" s="10" t="s">
        <v>1333</v>
      </c>
      <c r="M188" s="10" t="str">
        <f>HYPERLINK("https://ceds.ed.gov/cedselementdetails.aspx?termid=4199")</f>
        <v>https://ceds.ed.gov/cedselementdetails.aspx?termid=4199</v>
      </c>
    </row>
    <row r="189" spans="1:13" ht="60">
      <c r="A189" s="10" t="s">
        <v>1334</v>
      </c>
      <c r="B189" s="10" t="s">
        <v>1335</v>
      </c>
      <c r="C189" s="10" t="s">
        <v>0</v>
      </c>
      <c r="D189" s="10" t="s">
        <v>1325</v>
      </c>
      <c r="E189" s="10"/>
      <c r="F189" s="10" t="s">
        <v>3</v>
      </c>
      <c r="G189" s="10" t="s">
        <v>1112</v>
      </c>
      <c r="H189" s="10"/>
      <c r="I189" s="10"/>
      <c r="J189" s="13">
        <v>1233</v>
      </c>
      <c r="K189" s="10"/>
      <c r="L189" s="10" t="s">
        <v>1336</v>
      </c>
      <c r="M189" s="10" t="str">
        <f>HYPERLINK("https://ceds.ed.gov/cedselementdetails.aspx?termid=4198")</f>
        <v>https://ceds.ed.gov/cedselementdetails.aspx?termid=4198</v>
      </c>
    </row>
    <row r="190" spans="1:13" ht="45">
      <c r="A190" s="10" t="s">
        <v>1337</v>
      </c>
      <c r="B190" s="10" t="s">
        <v>1338</v>
      </c>
      <c r="C190" s="10" t="s">
        <v>0</v>
      </c>
      <c r="D190" s="10" t="s">
        <v>1325</v>
      </c>
      <c r="E190" s="10"/>
      <c r="F190" s="10" t="s">
        <v>3</v>
      </c>
      <c r="G190" s="10" t="s">
        <v>10</v>
      </c>
      <c r="H190" s="10"/>
      <c r="I190" s="10"/>
      <c r="J190" s="13">
        <v>1236</v>
      </c>
      <c r="K190" s="10"/>
      <c r="L190" s="10" t="s">
        <v>1339</v>
      </c>
      <c r="M190" s="10" t="str">
        <f>HYPERLINK("https://ceds.ed.gov/cedselementdetails.aspx?termid=4201")</f>
        <v>https://ceds.ed.gov/cedselementdetails.aspx?termid=4201</v>
      </c>
    </row>
    <row r="191" spans="1:13" ht="255">
      <c r="A191" s="10" t="s">
        <v>1340</v>
      </c>
      <c r="B191" s="10" t="s">
        <v>1341</v>
      </c>
      <c r="C191" s="11" t="s">
        <v>1342</v>
      </c>
      <c r="D191" s="10" t="s">
        <v>1325</v>
      </c>
      <c r="E191" s="10"/>
      <c r="F191" s="10" t="s">
        <v>3</v>
      </c>
      <c r="G191" s="10"/>
      <c r="H191" s="10"/>
      <c r="I191" s="10"/>
      <c r="J191" s="13">
        <v>1237</v>
      </c>
      <c r="K191" s="10"/>
      <c r="L191" s="10" t="s">
        <v>1343</v>
      </c>
      <c r="M191" s="10" t="str">
        <f>HYPERLINK("https://ceds.ed.gov/cedselementdetails.aspx?termid=4202")</f>
        <v>https://ceds.ed.gov/cedselementdetails.aspx?termid=4202</v>
      </c>
    </row>
    <row r="192" spans="1:13" ht="45">
      <c r="A192" s="10" t="s">
        <v>1344</v>
      </c>
      <c r="B192" s="10" t="s">
        <v>1345</v>
      </c>
      <c r="C192" s="10" t="s">
        <v>0</v>
      </c>
      <c r="D192" s="10" t="s">
        <v>1325</v>
      </c>
      <c r="E192" s="10"/>
      <c r="F192" s="10" t="s">
        <v>3</v>
      </c>
      <c r="G192" s="10" t="s">
        <v>79</v>
      </c>
      <c r="H192" s="10"/>
      <c r="I192" s="10"/>
      <c r="J192" s="13">
        <v>1238</v>
      </c>
      <c r="K192" s="10"/>
      <c r="L192" s="10" t="s">
        <v>1346</v>
      </c>
      <c r="M192" s="10" t="str">
        <f>HYPERLINK("https://ceds.ed.gov/cedselementdetails.aspx?termid=4203")</f>
        <v>https://ceds.ed.gov/cedselementdetails.aspx?termid=4203</v>
      </c>
    </row>
    <row r="193" spans="1:13" ht="45">
      <c r="A193" s="10" t="s">
        <v>1347</v>
      </c>
      <c r="B193" s="10" t="s">
        <v>1348</v>
      </c>
      <c r="C193" s="10" t="s">
        <v>0</v>
      </c>
      <c r="D193" s="10" t="s">
        <v>1325</v>
      </c>
      <c r="E193" s="10"/>
      <c r="F193" s="10" t="s">
        <v>3</v>
      </c>
      <c r="G193" s="10" t="s">
        <v>10</v>
      </c>
      <c r="H193" s="10"/>
      <c r="I193" s="10"/>
      <c r="J193" s="13">
        <v>1241</v>
      </c>
      <c r="K193" s="10"/>
      <c r="L193" s="10" t="s">
        <v>1349</v>
      </c>
      <c r="M193" s="10" t="str">
        <f>HYPERLINK("https://ceds.ed.gov/cedselementdetails.aspx?termid=4207")</f>
        <v>https://ceds.ed.gov/cedselementdetails.aspx?termid=4207</v>
      </c>
    </row>
    <row r="194" spans="1:13" ht="45">
      <c r="A194" s="10" t="s">
        <v>1350</v>
      </c>
      <c r="B194" s="10" t="s">
        <v>1351</v>
      </c>
      <c r="C194" s="10" t="s">
        <v>0</v>
      </c>
      <c r="D194" s="10" t="s">
        <v>1325</v>
      </c>
      <c r="E194" s="10"/>
      <c r="F194" s="10" t="s">
        <v>3</v>
      </c>
      <c r="G194" s="10" t="s">
        <v>10</v>
      </c>
      <c r="H194" s="10"/>
      <c r="I194" s="10"/>
      <c r="J194" s="13">
        <v>1240</v>
      </c>
      <c r="K194" s="10"/>
      <c r="L194" s="10" t="s">
        <v>1352</v>
      </c>
      <c r="M194" s="10" t="str">
        <f>HYPERLINK("https://ceds.ed.gov/cedselementdetails.aspx?termid=4205")</f>
        <v>https://ceds.ed.gov/cedselementdetails.aspx?termid=4205</v>
      </c>
    </row>
    <row r="195" spans="1:13" ht="45">
      <c r="A195" s="10" t="s">
        <v>1353</v>
      </c>
      <c r="B195" s="10" t="s">
        <v>1354</v>
      </c>
      <c r="C195" s="10" t="s">
        <v>0</v>
      </c>
      <c r="D195" s="10" t="s">
        <v>1325</v>
      </c>
      <c r="E195" s="10"/>
      <c r="F195" s="10" t="s">
        <v>3</v>
      </c>
      <c r="G195" s="10" t="s">
        <v>79</v>
      </c>
      <c r="H195" s="10"/>
      <c r="I195" s="10"/>
      <c r="J195" s="13">
        <v>1239</v>
      </c>
      <c r="K195" s="10"/>
      <c r="L195" s="10" t="s">
        <v>1355</v>
      </c>
      <c r="M195" s="10" t="str">
        <f>HYPERLINK("https://ceds.ed.gov/cedselementdetails.aspx?termid=4204")</f>
        <v>https://ceds.ed.gov/cedselementdetails.aspx?termid=4204</v>
      </c>
    </row>
    <row r="196" spans="1:13" ht="75">
      <c r="A196" s="10" t="s">
        <v>1356</v>
      </c>
      <c r="B196" s="10" t="s">
        <v>1357</v>
      </c>
      <c r="C196" s="11" t="s">
        <v>1358</v>
      </c>
      <c r="D196" s="10" t="s">
        <v>1325</v>
      </c>
      <c r="E196" s="10"/>
      <c r="F196" s="10" t="s">
        <v>3</v>
      </c>
      <c r="G196" s="10"/>
      <c r="H196" s="10"/>
      <c r="I196" s="10"/>
      <c r="J196" s="13">
        <v>1235</v>
      </c>
      <c r="K196" s="10"/>
      <c r="L196" s="10" t="s">
        <v>1359</v>
      </c>
      <c r="M196" s="10" t="str">
        <f>HYPERLINK("https://ceds.ed.gov/cedselementdetails.aspx?termid=4200")</f>
        <v>https://ceds.ed.gov/cedselementdetails.aspx?termid=4200</v>
      </c>
    </row>
    <row r="197" spans="1:13" ht="255">
      <c r="A197" s="10" t="s">
        <v>518</v>
      </c>
      <c r="B197" s="10" t="s">
        <v>519</v>
      </c>
      <c r="C197" s="11" t="s">
        <v>1018</v>
      </c>
      <c r="D197" s="10" t="s">
        <v>1325</v>
      </c>
      <c r="E197" s="10" t="s">
        <v>927</v>
      </c>
      <c r="F197" s="10"/>
      <c r="G197" s="10"/>
      <c r="H197" s="10"/>
      <c r="I197" s="10"/>
      <c r="J197" s="13">
        <v>320</v>
      </c>
      <c r="K197" s="10"/>
      <c r="L197" s="10" t="s">
        <v>520</v>
      </c>
      <c r="M197" s="10" t="str">
        <f>HYPERLINK("https://ceds.ed.gov/cedselementdetails.aspx?termid=3320")</f>
        <v>https://ceds.ed.gov/cedselementdetails.aspx?termid=3320</v>
      </c>
    </row>
    <row r="198" spans="1:13" ht="45">
      <c r="A198" s="10" t="s">
        <v>521</v>
      </c>
      <c r="B198" s="10" t="s">
        <v>522</v>
      </c>
      <c r="C198" s="10" t="s">
        <v>0</v>
      </c>
      <c r="D198" s="10" t="s">
        <v>1220</v>
      </c>
      <c r="E198" s="10" t="s">
        <v>949</v>
      </c>
      <c r="F198" s="10"/>
      <c r="G198" s="10" t="s">
        <v>10</v>
      </c>
      <c r="H198" s="10"/>
      <c r="I198" s="10"/>
      <c r="J198" s="13">
        <v>348</v>
      </c>
      <c r="K198" s="10"/>
      <c r="L198" s="10" t="s">
        <v>523</v>
      </c>
      <c r="M198" s="10" t="str">
        <f>HYPERLINK("https://ceds.ed.gov/cedselementdetails.aspx?termid=3347")</f>
        <v>https://ceds.ed.gov/cedselementdetails.aspx?termid=3347</v>
      </c>
    </row>
    <row r="199" spans="1:13" ht="165">
      <c r="A199" s="10" t="s">
        <v>524</v>
      </c>
      <c r="B199" s="10" t="s">
        <v>525</v>
      </c>
      <c r="C199" s="11" t="s">
        <v>1019</v>
      </c>
      <c r="D199" s="10" t="s">
        <v>1360</v>
      </c>
      <c r="E199" s="10"/>
      <c r="F199" s="10"/>
      <c r="G199" s="10"/>
      <c r="H199" s="10"/>
      <c r="I199" s="10"/>
      <c r="J199" s="13">
        <v>167</v>
      </c>
      <c r="K199" s="10"/>
      <c r="L199" s="10" t="s">
        <v>526</v>
      </c>
      <c r="M199" s="10" t="str">
        <f>HYPERLINK("https://ceds.ed.gov/cedselementdetails.aspx?termid=3167")</f>
        <v>https://ceds.ed.gov/cedselementdetails.aspx?termid=3167</v>
      </c>
    </row>
    <row r="200" spans="1:13" ht="210">
      <c r="A200" s="10" t="s">
        <v>527</v>
      </c>
      <c r="B200" s="10" t="s">
        <v>528</v>
      </c>
      <c r="C200" s="11" t="s">
        <v>1233</v>
      </c>
      <c r="D200" s="10" t="s">
        <v>1234</v>
      </c>
      <c r="E200" s="10" t="s">
        <v>345</v>
      </c>
      <c r="F200" s="10" t="s">
        <v>2</v>
      </c>
      <c r="G200" s="10"/>
      <c r="H200" s="10" t="s">
        <v>1235</v>
      </c>
      <c r="I200" s="10"/>
      <c r="J200" s="13">
        <v>335</v>
      </c>
      <c r="K200" s="10"/>
      <c r="L200" s="10" t="s">
        <v>529</v>
      </c>
      <c r="M200" s="10" t="str">
        <f>HYPERLINK("https://ceds.ed.gov/cedselementdetails.aspx?termid=3334")</f>
        <v>https://ceds.ed.gov/cedselementdetails.aspx?termid=3334</v>
      </c>
    </row>
    <row r="201" spans="1:13" ht="195">
      <c r="A201" s="10" t="s">
        <v>530</v>
      </c>
      <c r="B201" s="10" t="s">
        <v>531</v>
      </c>
      <c r="C201" s="9" t="s">
        <v>150</v>
      </c>
      <c r="D201" s="10" t="s">
        <v>1361</v>
      </c>
      <c r="E201" s="10" t="s">
        <v>968</v>
      </c>
      <c r="F201" s="10" t="s">
        <v>1075</v>
      </c>
      <c r="G201" s="10"/>
      <c r="H201" s="10"/>
      <c r="I201" s="10"/>
      <c r="J201" s="13">
        <v>317</v>
      </c>
      <c r="K201" s="10"/>
      <c r="L201" s="10" t="s">
        <v>532</v>
      </c>
      <c r="M201" s="10" t="str">
        <f>HYPERLINK("https://ceds.ed.gov/cedselementdetails.aspx?termid=3317")</f>
        <v>https://ceds.ed.gov/cedselementdetails.aspx?termid=3317</v>
      </c>
    </row>
    <row r="202" spans="1:13" ht="60">
      <c r="A202" s="10" t="s">
        <v>1362</v>
      </c>
      <c r="B202" s="10" t="s">
        <v>1363</v>
      </c>
      <c r="C202" s="10" t="s">
        <v>921</v>
      </c>
      <c r="D202" s="10" t="s">
        <v>1364</v>
      </c>
      <c r="E202" s="10"/>
      <c r="F202" s="10" t="s">
        <v>3</v>
      </c>
      <c r="G202" s="10"/>
      <c r="H202" s="10"/>
      <c r="I202" s="10"/>
      <c r="J202" s="13">
        <v>1226</v>
      </c>
      <c r="K202" s="10"/>
      <c r="L202" s="10" t="s">
        <v>1365</v>
      </c>
      <c r="M202" s="10" t="str">
        <f>HYPERLINK("https://ceds.ed.gov/cedselementdetails.aspx?termid=4190")</f>
        <v>https://ceds.ed.gov/cedselementdetails.aspx?termid=4190</v>
      </c>
    </row>
    <row r="203" spans="1:13" ht="135">
      <c r="A203" s="10" t="s">
        <v>533</v>
      </c>
      <c r="B203" s="10" t="s">
        <v>534</v>
      </c>
      <c r="C203" s="11" t="s">
        <v>1020</v>
      </c>
      <c r="D203" s="10" t="s">
        <v>1366</v>
      </c>
      <c r="E203" s="10" t="s">
        <v>968</v>
      </c>
      <c r="F203" s="10" t="s">
        <v>1075</v>
      </c>
      <c r="G203" s="10"/>
      <c r="H203" s="10"/>
      <c r="I203" s="10"/>
      <c r="J203" s="13">
        <v>316</v>
      </c>
      <c r="K203" s="10"/>
      <c r="L203" s="10" t="s">
        <v>535</v>
      </c>
      <c r="M203" s="10" t="str">
        <f>HYPERLINK("https://ceds.ed.gov/cedselementdetails.aspx?termid=3316")</f>
        <v>https://ceds.ed.gov/cedselementdetails.aspx?termid=3316</v>
      </c>
    </row>
    <row r="204" spans="1:13" ht="390">
      <c r="A204" s="10" t="s">
        <v>536</v>
      </c>
      <c r="B204" s="10" t="s">
        <v>537</v>
      </c>
      <c r="C204" s="10" t="s">
        <v>0</v>
      </c>
      <c r="D204" s="10" t="s">
        <v>1299</v>
      </c>
      <c r="E204" s="10" t="s">
        <v>961</v>
      </c>
      <c r="F204" s="10" t="s">
        <v>1075</v>
      </c>
      <c r="G204" s="10" t="s">
        <v>254</v>
      </c>
      <c r="H204" s="10"/>
      <c r="I204" s="10" t="s">
        <v>462</v>
      </c>
      <c r="J204" s="13">
        <v>172</v>
      </c>
      <c r="K204" s="10" t="s">
        <v>538</v>
      </c>
      <c r="L204" s="10" t="s">
        <v>539</v>
      </c>
      <c r="M204" s="10" t="str">
        <f>HYPERLINK("https://ceds.ed.gov/cedselementdetails.aspx?termid=3172")</f>
        <v>https://ceds.ed.gov/cedselementdetails.aspx?termid=3172</v>
      </c>
    </row>
    <row r="205" spans="1:13" ht="75">
      <c r="A205" s="10" t="s">
        <v>1367</v>
      </c>
      <c r="B205" s="10" t="s">
        <v>1368</v>
      </c>
      <c r="C205" s="10" t="s">
        <v>0</v>
      </c>
      <c r="D205" s="10" t="s">
        <v>1369</v>
      </c>
      <c r="E205" s="10"/>
      <c r="F205" s="10" t="s">
        <v>3</v>
      </c>
      <c r="G205" s="10" t="s">
        <v>10</v>
      </c>
      <c r="H205" s="10"/>
      <c r="I205" s="10"/>
      <c r="J205" s="13">
        <v>1166</v>
      </c>
      <c r="K205" s="10"/>
      <c r="L205" s="10" t="s">
        <v>1370</v>
      </c>
      <c r="M205" s="10" t="str">
        <f>HYPERLINK("https://ceds.ed.gov/cedselementdetails.aspx?termid=4170")</f>
        <v>https://ceds.ed.gov/cedselementdetails.aspx?termid=4170</v>
      </c>
    </row>
    <row r="206" spans="1:13" ht="75">
      <c r="A206" s="10" t="s">
        <v>1371</v>
      </c>
      <c r="B206" s="10" t="s">
        <v>1372</v>
      </c>
      <c r="C206" s="10" t="s">
        <v>0</v>
      </c>
      <c r="D206" s="10" t="s">
        <v>1369</v>
      </c>
      <c r="E206" s="10"/>
      <c r="F206" s="10" t="s">
        <v>3</v>
      </c>
      <c r="G206" s="10" t="s">
        <v>10</v>
      </c>
      <c r="H206" s="10"/>
      <c r="I206" s="10"/>
      <c r="J206" s="13">
        <v>1165</v>
      </c>
      <c r="K206" s="10"/>
      <c r="L206" s="10" t="s">
        <v>1373</v>
      </c>
      <c r="M206" s="10" t="str">
        <f>HYPERLINK("https://ceds.ed.gov/cedselementdetails.aspx?termid=4169")</f>
        <v>https://ceds.ed.gov/cedselementdetails.aspx?termid=4169</v>
      </c>
    </row>
    <row r="207" spans="1:13" ht="105">
      <c r="A207" s="10" t="s">
        <v>1374</v>
      </c>
      <c r="B207" s="10" t="s">
        <v>1375</v>
      </c>
      <c r="C207" s="10" t="s">
        <v>0</v>
      </c>
      <c r="D207" s="10" t="s">
        <v>1376</v>
      </c>
      <c r="E207" s="10"/>
      <c r="F207" s="10" t="s">
        <v>3</v>
      </c>
      <c r="G207" s="10" t="s">
        <v>15</v>
      </c>
      <c r="H207" s="10"/>
      <c r="I207" s="10"/>
      <c r="J207" s="13">
        <v>1146</v>
      </c>
      <c r="K207" s="10"/>
      <c r="L207" s="10" t="s">
        <v>1377</v>
      </c>
      <c r="M207" s="10" t="str">
        <f>HYPERLINK("https://ceds.ed.gov/cedselementdetails.aspx?termid=4159")</f>
        <v>https://ceds.ed.gov/cedselementdetails.aspx?termid=4159</v>
      </c>
    </row>
    <row r="208" spans="1:13" ht="105">
      <c r="A208" s="10" t="s">
        <v>1378</v>
      </c>
      <c r="B208" s="10" t="s">
        <v>1379</v>
      </c>
      <c r="C208" s="10" t="s">
        <v>0</v>
      </c>
      <c r="D208" s="10" t="s">
        <v>1376</v>
      </c>
      <c r="E208" s="10"/>
      <c r="F208" s="10" t="s">
        <v>3</v>
      </c>
      <c r="G208" s="10" t="s">
        <v>16</v>
      </c>
      <c r="H208" s="10"/>
      <c r="I208" s="10"/>
      <c r="J208" s="13">
        <v>1144</v>
      </c>
      <c r="K208" s="10"/>
      <c r="L208" s="10" t="s">
        <v>1380</v>
      </c>
      <c r="M208" s="10" t="str">
        <f>HYPERLINK("https://ceds.ed.gov/cedselementdetails.aspx?termid=4157")</f>
        <v>https://ceds.ed.gov/cedselementdetails.aspx?termid=4157</v>
      </c>
    </row>
    <row r="209" spans="1:13" ht="105">
      <c r="A209" s="10" t="s">
        <v>1381</v>
      </c>
      <c r="B209" s="10" t="s">
        <v>1382</v>
      </c>
      <c r="C209" s="10" t="s">
        <v>0</v>
      </c>
      <c r="D209" s="10" t="s">
        <v>1376</v>
      </c>
      <c r="E209" s="10"/>
      <c r="F209" s="10" t="s">
        <v>3</v>
      </c>
      <c r="G209" s="10" t="s">
        <v>309</v>
      </c>
      <c r="H209" s="10"/>
      <c r="I209" s="10"/>
      <c r="J209" s="13">
        <v>1145</v>
      </c>
      <c r="K209" s="10"/>
      <c r="L209" s="10" t="s">
        <v>1383</v>
      </c>
      <c r="M209" s="10" t="str">
        <f>HYPERLINK("https://ceds.ed.gov/cedselementdetails.aspx?termid=4158")</f>
        <v>https://ceds.ed.gov/cedselementdetails.aspx?termid=4158</v>
      </c>
    </row>
    <row r="210" spans="1:13" ht="105">
      <c r="A210" s="10" t="s">
        <v>1384</v>
      </c>
      <c r="B210" s="10" t="s">
        <v>542</v>
      </c>
      <c r="C210" s="10" t="s">
        <v>0</v>
      </c>
      <c r="D210" s="10" t="s">
        <v>1376</v>
      </c>
      <c r="E210" s="10"/>
      <c r="F210" s="10" t="s">
        <v>3</v>
      </c>
      <c r="G210" s="10" t="s">
        <v>16</v>
      </c>
      <c r="H210" s="10"/>
      <c r="I210" s="10"/>
      <c r="J210" s="13">
        <v>917</v>
      </c>
      <c r="K210" s="10"/>
      <c r="L210" s="10" t="s">
        <v>1385</v>
      </c>
      <c r="M210" s="10" t="str">
        <f>HYPERLINK("https://ceds.ed.gov/cedselementdetails.aspx?termid=3918")</f>
        <v>https://ceds.ed.gov/cedselementdetails.aspx?termid=3918</v>
      </c>
    </row>
    <row r="211" spans="1:13" ht="105">
      <c r="A211" s="10" t="s">
        <v>543</v>
      </c>
      <c r="B211" s="10" t="s">
        <v>544</v>
      </c>
      <c r="C211" s="10" t="s">
        <v>0</v>
      </c>
      <c r="D211" s="10" t="s">
        <v>1376</v>
      </c>
      <c r="E211" s="10"/>
      <c r="F211" s="10" t="s">
        <v>3</v>
      </c>
      <c r="G211" s="10" t="s">
        <v>10</v>
      </c>
      <c r="H211" s="10"/>
      <c r="I211" s="10"/>
      <c r="J211" s="13">
        <v>916</v>
      </c>
      <c r="K211" s="10"/>
      <c r="L211" s="10" t="s">
        <v>545</v>
      </c>
      <c r="M211" s="10" t="str">
        <f>HYPERLINK("https://ceds.ed.gov/cedselementdetails.aspx?termid=3916")</f>
        <v>https://ceds.ed.gov/cedselementdetails.aspx?termid=3916</v>
      </c>
    </row>
    <row r="212" spans="1:13" ht="105">
      <c r="A212" s="10" t="s">
        <v>1386</v>
      </c>
      <c r="B212" s="10" t="s">
        <v>1387</v>
      </c>
      <c r="C212" s="10" t="s">
        <v>0</v>
      </c>
      <c r="D212" s="10" t="s">
        <v>1376</v>
      </c>
      <c r="E212" s="10"/>
      <c r="F212" s="10" t="s">
        <v>3</v>
      </c>
      <c r="G212" s="10" t="s">
        <v>15</v>
      </c>
      <c r="H212" s="10"/>
      <c r="I212" s="10"/>
      <c r="J212" s="13">
        <v>1143</v>
      </c>
      <c r="K212" s="10"/>
      <c r="L212" s="10" t="s">
        <v>1388</v>
      </c>
      <c r="M212" s="10" t="str">
        <f>HYPERLINK("https://ceds.ed.gov/cedselementdetails.aspx?termid=4156")</f>
        <v>https://ceds.ed.gov/cedselementdetails.aspx?termid=4156</v>
      </c>
    </row>
    <row r="213" spans="1:13" ht="409.5">
      <c r="A213" s="10" t="s">
        <v>546</v>
      </c>
      <c r="B213" s="10" t="s">
        <v>547</v>
      </c>
      <c r="C213" s="11" t="s">
        <v>1021</v>
      </c>
      <c r="D213" s="10" t="s">
        <v>1376</v>
      </c>
      <c r="E213" s="10"/>
      <c r="F213" s="10" t="s">
        <v>3</v>
      </c>
      <c r="G213" s="10"/>
      <c r="H213" s="10"/>
      <c r="I213" s="10"/>
      <c r="J213" s="13">
        <v>1002</v>
      </c>
      <c r="K213" s="10"/>
      <c r="L213" s="10" t="s">
        <v>548</v>
      </c>
      <c r="M213" s="10" t="str">
        <f>HYPERLINK("https://ceds.ed.gov/cedselementdetails.aspx?termid=4005")</f>
        <v>https://ceds.ed.gov/cedselementdetails.aspx?termid=4005</v>
      </c>
    </row>
    <row r="214" spans="1:13" ht="150">
      <c r="A214" s="10" t="s">
        <v>549</v>
      </c>
      <c r="B214" s="10" t="s">
        <v>1389</v>
      </c>
      <c r="C214" s="10" t="s">
        <v>969</v>
      </c>
      <c r="D214" s="10" t="s">
        <v>1376</v>
      </c>
      <c r="E214" s="10"/>
      <c r="F214" s="10" t="s">
        <v>3</v>
      </c>
      <c r="G214" s="10"/>
      <c r="H214" s="10"/>
      <c r="I214" s="10"/>
      <c r="J214" s="13">
        <v>923</v>
      </c>
      <c r="K214" s="10"/>
      <c r="L214" s="10" t="s">
        <v>550</v>
      </c>
      <c r="M214" s="10" t="str">
        <f>HYPERLINK("https://ceds.ed.gov/cedselementdetails.aspx?termid=3924")</f>
        <v>https://ceds.ed.gov/cedselementdetails.aspx?termid=3924</v>
      </c>
    </row>
    <row r="215" spans="1:13" ht="105">
      <c r="A215" s="10" t="s">
        <v>551</v>
      </c>
      <c r="B215" s="10" t="s">
        <v>552</v>
      </c>
      <c r="C215" s="10" t="s">
        <v>970</v>
      </c>
      <c r="D215" s="10" t="s">
        <v>1376</v>
      </c>
      <c r="E215" s="10"/>
      <c r="F215" s="10" t="s">
        <v>3</v>
      </c>
      <c r="G215" s="10"/>
      <c r="H215" s="10"/>
      <c r="I215" s="10"/>
      <c r="J215" s="13">
        <v>927</v>
      </c>
      <c r="K215" s="10"/>
      <c r="L215" s="10" t="s">
        <v>553</v>
      </c>
      <c r="M215" s="10" t="str">
        <f>HYPERLINK("https://ceds.ed.gov/cedselementdetails.aspx?termid=3928")</f>
        <v>https://ceds.ed.gov/cedselementdetails.aspx?termid=3928</v>
      </c>
    </row>
    <row r="216" spans="1:13" ht="105">
      <c r="A216" s="10" t="s">
        <v>554</v>
      </c>
      <c r="B216" s="10" t="s">
        <v>555</v>
      </c>
      <c r="C216" s="10" t="s">
        <v>0</v>
      </c>
      <c r="D216" s="10" t="s">
        <v>1376</v>
      </c>
      <c r="E216" s="10"/>
      <c r="F216" s="10" t="s">
        <v>3</v>
      </c>
      <c r="G216" s="10" t="s">
        <v>15</v>
      </c>
      <c r="H216" s="10"/>
      <c r="I216" s="10" t="s">
        <v>556</v>
      </c>
      <c r="J216" s="13">
        <v>922</v>
      </c>
      <c r="K216" s="10"/>
      <c r="L216" s="10" t="s">
        <v>557</v>
      </c>
      <c r="M216" s="10" t="str">
        <f>HYPERLINK("https://ceds.ed.gov/cedselementdetails.aspx?termid=3923")</f>
        <v>https://ceds.ed.gov/cedselementdetails.aspx?termid=3923</v>
      </c>
    </row>
    <row r="217" spans="1:13" ht="105">
      <c r="A217" s="10" t="s">
        <v>558</v>
      </c>
      <c r="B217" s="10" t="s">
        <v>559</v>
      </c>
      <c r="C217" s="9" t="s">
        <v>150</v>
      </c>
      <c r="D217" s="10" t="s">
        <v>1376</v>
      </c>
      <c r="E217" s="10"/>
      <c r="F217" s="10" t="s">
        <v>3</v>
      </c>
      <c r="G217" s="10"/>
      <c r="H217" s="10"/>
      <c r="I217" s="10" t="s">
        <v>540</v>
      </c>
      <c r="J217" s="13">
        <v>919</v>
      </c>
      <c r="K217" s="10"/>
      <c r="L217" s="10" t="s">
        <v>560</v>
      </c>
      <c r="M217" s="10" t="str">
        <f>HYPERLINK("https://ceds.ed.gov/cedselementdetails.aspx?termid=3920")</f>
        <v>https://ceds.ed.gov/cedselementdetails.aspx?termid=3920</v>
      </c>
    </row>
    <row r="218" spans="1:13" ht="409.5">
      <c r="A218" s="10" t="s">
        <v>561</v>
      </c>
      <c r="B218" s="10" t="s">
        <v>562</v>
      </c>
      <c r="C218" s="11" t="s">
        <v>1022</v>
      </c>
      <c r="D218" s="10" t="s">
        <v>1376</v>
      </c>
      <c r="E218" s="10"/>
      <c r="F218" s="10" t="s">
        <v>3</v>
      </c>
      <c r="G218" s="10"/>
      <c r="H218" s="10"/>
      <c r="I218" s="10"/>
      <c r="J218" s="13">
        <v>920</v>
      </c>
      <c r="K218" s="10"/>
      <c r="L218" s="10" t="s">
        <v>563</v>
      </c>
      <c r="M218" s="10" t="str">
        <f>HYPERLINK("https://ceds.ed.gov/cedselementdetails.aspx?termid=3921")</f>
        <v>https://ceds.ed.gov/cedselementdetails.aspx?termid=3921</v>
      </c>
    </row>
    <row r="219" spans="1:13" ht="105">
      <c r="A219" s="10" t="s">
        <v>564</v>
      </c>
      <c r="B219" s="10" t="s">
        <v>565</v>
      </c>
      <c r="C219" s="10" t="s">
        <v>0</v>
      </c>
      <c r="D219" s="10" t="s">
        <v>1376</v>
      </c>
      <c r="E219" s="10"/>
      <c r="F219" s="10" t="s">
        <v>3</v>
      </c>
      <c r="G219" s="10" t="s">
        <v>541</v>
      </c>
      <c r="H219" s="10"/>
      <c r="I219" s="10"/>
      <c r="J219" s="13">
        <v>924</v>
      </c>
      <c r="K219" s="10"/>
      <c r="L219" s="10" t="s">
        <v>566</v>
      </c>
      <c r="M219" s="10" t="str">
        <f>HYPERLINK("https://ceds.ed.gov/cedselementdetails.aspx?termid=3925")</f>
        <v>https://ceds.ed.gov/cedselementdetails.aspx?termid=3925</v>
      </c>
    </row>
    <row r="220" spans="1:13" ht="105">
      <c r="A220" s="10" t="s">
        <v>1390</v>
      </c>
      <c r="B220" s="10" t="s">
        <v>1391</v>
      </c>
      <c r="C220" s="10" t="s">
        <v>0</v>
      </c>
      <c r="D220" s="10" t="s">
        <v>1376</v>
      </c>
      <c r="E220" s="10"/>
      <c r="F220" s="10" t="s">
        <v>3</v>
      </c>
      <c r="G220" s="10" t="s">
        <v>156</v>
      </c>
      <c r="H220" s="10"/>
      <c r="I220" s="10"/>
      <c r="J220" s="13">
        <v>1148</v>
      </c>
      <c r="K220" s="10"/>
      <c r="L220" s="10" t="s">
        <v>1392</v>
      </c>
      <c r="M220" s="10" t="str">
        <f>HYPERLINK("https://ceds.ed.gov/cedselementdetails.aspx?termid=4161")</f>
        <v>https://ceds.ed.gov/cedselementdetails.aspx?termid=4161</v>
      </c>
    </row>
    <row r="221" spans="1:13" ht="105">
      <c r="A221" s="10" t="s">
        <v>568</v>
      </c>
      <c r="B221" s="10" t="s">
        <v>569</v>
      </c>
      <c r="C221" s="10" t="s">
        <v>0</v>
      </c>
      <c r="D221" s="10" t="s">
        <v>1376</v>
      </c>
      <c r="E221" s="10"/>
      <c r="F221" s="10" t="s">
        <v>3</v>
      </c>
      <c r="G221" s="10" t="s">
        <v>16</v>
      </c>
      <c r="H221" s="10"/>
      <c r="I221" s="10"/>
      <c r="J221" s="13">
        <v>918</v>
      </c>
      <c r="K221" s="10"/>
      <c r="L221" s="10" t="s">
        <v>570</v>
      </c>
      <c r="M221" s="10" t="str">
        <f>HYPERLINK("https://ceds.ed.gov/cedselementdetails.aspx?termid=3919")</f>
        <v>https://ceds.ed.gov/cedselementdetails.aspx?termid=3919</v>
      </c>
    </row>
    <row r="222" spans="1:13" ht="105">
      <c r="A222" s="10" t="s">
        <v>571</v>
      </c>
      <c r="B222" s="10" t="s">
        <v>572</v>
      </c>
      <c r="C222" s="10" t="s">
        <v>0</v>
      </c>
      <c r="D222" s="10" t="s">
        <v>1376</v>
      </c>
      <c r="E222" s="10"/>
      <c r="F222" s="10" t="s">
        <v>3</v>
      </c>
      <c r="G222" s="10" t="s">
        <v>20</v>
      </c>
      <c r="H222" s="10"/>
      <c r="I222" s="10" t="s">
        <v>573</v>
      </c>
      <c r="J222" s="13">
        <v>914</v>
      </c>
      <c r="K222" s="10"/>
      <c r="L222" s="10" t="s">
        <v>574</v>
      </c>
      <c r="M222" s="10" t="str">
        <f>HYPERLINK("https://ceds.ed.gov/cedselementdetails.aspx?termid=3914")</f>
        <v>https://ceds.ed.gov/cedselementdetails.aspx?termid=3914</v>
      </c>
    </row>
    <row r="223" spans="1:13" ht="105">
      <c r="A223" s="10" t="s">
        <v>575</v>
      </c>
      <c r="B223" s="10" t="s">
        <v>576</v>
      </c>
      <c r="C223" s="10" t="s">
        <v>0</v>
      </c>
      <c r="D223" s="10" t="s">
        <v>1376</v>
      </c>
      <c r="E223" s="10"/>
      <c r="F223" s="10" t="s">
        <v>3</v>
      </c>
      <c r="G223" s="10" t="s">
        <v>20</v>
      </c>
      <c r="H223" s="10"/>
      <c r="I223" s="10" t="s">
        <v>577</v>
      </c>
      <c r="J223" s="13">
        <v>915</v>
      </c>
      <c r="K223" s="10"/>
      <c r="L223" s="10" t="s">
        <v>578</v>
      </c>
      <c r="M223" s="10" t="str">
        <f>HYPERLINK("https://ceds.ed.gov/cedselementdetails.aspx?termid=3915")</f>
        <v>https://ceds.ed.gov/cedselementdetails.aspx?termid=3915</v>
      </c>
    </row>
    <row r="224" spans="1:13" ht="105">
      <c r="A224" s="10" t="s">
        <v>579</v>
      </c>
      <c r="B224" s="10" t="s">
        <v>580</v>
      </c>
      <c r="C224" s="10" t="s">
        <v>0</v>
      </c>
      <c r="D224" s="10" t="s">
        <v>1376</v>
      </c>
      <c r="E224" s="10"/>
      <c r="F224" s="10" t="s">
        <v>3</v>
      </c>
      <c r="G224" s="10" t="s">
        <v>20</v>
      </c>
      <c r="H224" s="10"/>
      <c r="I224" s="10"/>
      <c r="J224" s="13">
        <v>913</v>
      </c>
      <c r="K224" s="10"/>
      <c r="L224" s="10" t="s">
        <v>581</v>
      </c>
      <c r="M224" s="10" t="str">
        <f>HYPERLINK("https://ceds.ed.gov/cedselementdetails.aspx?termid=3913")</f>
        <v>https://ceds.ed.gov/cedselementdetails.aspx?termid=3913</v>
      </c>
    </row>
    <row r="225" spans="1:13" ht="105">
      <c r="A225" s="10" t="s">
        <v>582</v>
      </c>
      <c r="B225" s="10" t="s">
        <v>583</v>
      </c>
      <c r="C225" s="10" t="s">
        <v>0</v>
      </c>
      <c r="D225" s="10" t="s">
        <v>1376</v>
      </c>
      <c r="E225" s="10"/>
      <c r="F225" s="10" t="s">
        <v>3</v>
      </c>
      <c r="G225" s="10" t="s">
        <v>20</v>
      </c>
      <c r="H225" s="10"/>
      <c r="I225" s="10"/>
      <c r="J225" s="13">
        <v>930</v>
      </c>
      <c r="K225" s="10"/>
      <c r="L225" s="10" t="s">
        <v>584</v>
      </c>
      <c r="M225" s="10" t="str">
        <f>HYPERLINK("https://ceds.ed.gov/cedselementdetails.aspx?termid=3931")</f>
        <v>https://ceds.ed.gov/cedselementdetails.aspx?termid=3931</v>
      </c>
    </row>
    <row r="226" spans="1:13" ht="105">
      <c r="A226" s="10" t="s">
        <v>585</v>
      </c>
      <c r="B226" s="10" t="s">
        <v>586</v>
      </c>
      <c r="C226" s="10" t="s">
        <v>0</v>
      </c>
      <c r="D226" s="10" t="s">
        <v>1376</v>
      </c>
      <c r="E226" s="10"/>
      <c r="F226" s="10" t="s">
        <v>3</v>
      </c>
      <c r="G226" s="10" t="s">
        <v>20</v>
      </c>
      <c r="H226" s="10"/>
      <c r="I226" s="10"/>
      <c r="J226" s="13">
        <v>929</v>
      </c>
      <c r="K226" s="10"/>
      <c r="L226" s="10" t="s">
        <v>587</v>
      </c>
      <c r="M226" s="10" t="str">
        <f>HYPERLINK("https://ceds.ed.gov/cedselementdetails.aspx?termid=3930")</f>
        <v>https://ceds.ed.gov/cedselementdetails.aspx?termid=3930</v>
      </c>
    </row>
    <row r="227" spans="1:13" ht="105">
      <c r="A227" s="10" t="s">
        <v>1393</v>
      </c>
      <c r="B227" s="10" t="s">
        <v>567</v>
      </c>
      <c r="C227" s="10" t="s">
        <v>0</v>
      </c>
      <c r="D227" s="10" t="s">
        <v>1376</v>
      </c>
      <c r="E227" s="10"/>
      <c r="F227" s="10" t="s">
        <v>3</v>
      </c>
      <c r="G227" s="10" t="s">
        <v>20</v>
      </c>
      <c r="H227" s="10"/>
      <c r="I227" s="10"/>
      <c r="J227" s="13">
        <v>912</v>
      </c>
      <c r="K227" s="10"/>
      <c r="L227" s="10" t="s">
        <v>1394</v>
      </c>
      <c r="M227" s="10" t="str">
        <f>HYPERLINK("https://ceds.ed.gov/cedselementdetails.aspx?termid=3912")</f>
        <v>https://ceds.ed.gov/cedselementdetails.aspx?termid=3912</v>
      </c>
    </row>
    <row r="228" spans="1:13" ht="409.5">
      <c r="A228" s="10" t="s">
        <v>588</v>
      </c>
      <c r="B228" s="10" t="s">
        <v>589</v>
      </c>
      <c r="C228" s="11" t="s">
        <v>1395</v>
      </c>
      <c r="D228" s="10" t="s">
        <v>1376</v>
      </c>
      <c r="E228" s="10"/>
      <c r="F228" s="10" t="s">
        <v>3</v>
      </c>
      <c r="G228" s="10"/>
      <c r="H228" s="10"/>
      <c r="I228" s="10" t="s">
        <v>1396</v>
      </c>
      <c r="J228" s="13">
        <v>928</v>
      </c>
      <c r="K228" s="10"/>
      <c r="L228" s="10" t="s">
        <v>590</v>
      </c>
      <c r="M228" s="10" t="str">
        <f>HYPERLINK("https://ceds.ed.gov/cedselementdetails.aspx?termid=3929")</f>
        <v>https://ceds.ed.gov/cedselementdetails.aspx?termid=3929</v>
      </c>
    </row>
    <row r="229" spans="1:13" ht="105">
      <c r="A229" s="10" t="s">
        <v>591</v>
      </c>
      <c r="B229" s="10" t="s">
        <v>592</v>
      </c>
      <c r="C229" s="10" t="s">
        <v>0</v>
      </c>
      <c r="D229" s="10" t="s">
        <v>1376</v>
      </c>
      <c r="E229" s="10"/>
      <c r="F229" s="10" t="s">
        <v>3</v>
      </c>
      <c r="G229" s="10" t="s">
        <v>44</v>
      </c>
      <c r="H229" s="10"/>
      <c r="I229" s="10"/>
      <c r="J229" s="13">
        <v>926</v>
      </c>
      <c r="K229" s="10"/>
      <c r="L229" s="10" t="s">
        <v>593</v>
      </c>
      <c r="M229" s="10" t="str">
        <f>HYPERLINK("https://ceds.ed.gov/cedselementdetails.aspx?termid=3927")</f>
        <v>https://ceds.ed.gov/cedselementdetails.aspx?termid=3927</v>
      </c>
    </row>
    <row r="230" spans="1:13" ht="105">
      <c r="A230" s="10" t="s">
        <v>594</v>
      </c>
      <c r="B230" s="10" t="s">
        <v>595</v>
      </c>
      <c r="C230" s="10" t="s">
        <v>0</v>
      </c>
      <c r="D230" s="10" t="s">
        <v>1376</v>
      </c>
      <c r="E230" s="10"/>
      <c r="F230" s="10" t="s">
        <v>3</v>
      </c>
      <c r="G230" s="10" t="s">
        <v>44</v>
      </c>
      <c r="H230" s="10"/>
      <c r="I230" s="10"/>
      <c r="J230" s="13">
        <v>925</v>
      </c>
      <c r="K230" s="10"/>
      <c r="L230" s="10" t="s">
        <v>596</v>
      </c>
      <c r="M230" s="10" t="str">
        <f>HYPERLINK("https://ceds.ed.gov/cedselementdetails.aspx?termid=3926")</f>
        <v>https://ceds.ed.gov/cedselementdetails.aspx?termid=3926</v>
      </c>
    </row>
    <row r="231" spans="1:13" ht="105">
      <c r="A231" s="10" t="s">
        <v>597</v>
      </c>
      <c r="B231" s="10" t="s">
        <v>598</v>
      </c>
      <c r="C231" s="10" t="s">
        <v>0</v>
      </c>
      <c r="D231" s="10" t="s">
        <v>1376</v>
      </c>
      <c r="E231" s="10"/>
      <c r="F231" s="10" t="s">
        <v>3</v>
      </c>
      <c r="G231" s="10" t="s">
        <v>15</v>
      </c>
      <c r="H231" s="10"/>
      <c r="I231" s="10"/>
      <c r="J231" s="13">
        <v>911</v>
      </c>
      <c r="K231" s="10"/>
      <c r="L231" s="10" t="s">
        <v>599</v>
      </c>
      <c r="M231" s="10" t="str">
        <f>HYPERLINK("https://ceds.ed.gov/cedselementdetails.aspx?termid=3911")</f>
        <v>https://ceds.ed.gov/cedselementdetails.aspx?termid=3911</v>
      </c>
    </row>
    <row r="232" spans="1:13" ht="105">
      <c r="A232" s="10" t="s">
        <v>600</v>
      </c>
      <c r="B232" s="10" t="s">
        <v>601</v>
      </c>
      <c r="C232" s="10" t="s">
        <v>0</v>
      </c>
      <c r="D232" s="10" t="s">
        <v>1376</v>
      </c>
      <c r="E232" s="10"/>
      <c r="F232" s="10" t="s">
        <v>3</v>
      </c>
      <c r="G232" s="10" t="s">
        <v>15</v>
      </c>
      <c r="H232" s="10"/>
      <c r="I232" s="10" t="s">
        <v>602</v>
      </c>
      <c r="J232" s="13">
        <v>921</v>
      </c>
      <c r="K232" s="10"/>
      <c r="L232" s="10" t="s">
        <v>603</v>
      </c>
      <c r="M232" s="10" t="str">
        <f>HYPERLINK("https://ceds.ed.gov/cedselementdetails.aspx?termid=3922")</f>
        <v>https://ceds.ed.gov/cedselementdetails.aspx?termid=3922</v>
      </c>
    </row>
    <row r="233" spans="1:13" ht="105">
      <c r="A233" s="10" t="s">
        <v>1397</v>
      </c>
      <c r="B233" s="10" t="s">
        <v>1398</v>
      </c>
      <c r="C233" s="10" t="s">
        <v>0</v>
      </c>
      <c r="D233" s="10" t="s">
        <v>1376</v>
      </c>
      <c r="E233" s="10"/>
      <c r="F233" s="10" t="s">
        <v>3</v>
      </c>
      <c r="G233" s="10" t="s">
        <v>20</v>
      </c>
      <c r="H233" s="10"/>
      <c r="I233" s="10"/>
      <c r="J233" s="13">
        <v>1216</v>
      </c>
      <c r="K233" s="10"/>
      <c r="L233" s="10" t="s">
        <v>1399</v>
      </c>
      <c r="M233" s="10" t="str">
        <f>HYPERLINK("https://ceds.ed.gov/cedselementdetails.aspx?termid=4182")</f>
        <v>https://ceds.ed.gov/cedselementdetails.aspx?termid=4182</v>
      </c>
    </row>
    <row r="234" spans="1:13" ht="90">
      <c r="A234" s="10" t="s">
        <v>604</v>
      </c>
      <c r="B234" s="10" t="s">
        <v>1400</v>
      </c>
      <c r="C234" s="10" t="s">
        <v>0</v>
      </c>
      <c r="D234" s="10" t="s">
        <v>1401</v>
      </c>
      <c r="E234" s="10"/>
      <c r="F234" s="10" t="s">
        <v>2</v>
      </c>
      <c r="G234" s="10" t="s">
        <v>605</v>
      </c>
      <c r="H234" s="10" t="s">
        <v>154</v>
      </c>
      <c r="I234" s="10"/>
      <c r="J234" s="13">
        <v>696</v>
      </c>
      <c r="K234" s="10"/>
      <c r="L234" s="10" t="s">
        <v>606</v>
      </c>
      <c r="M234" s="10" t="str">
        <f>HYPERLINK("https://ceds.ed.gov/cedselementdetails.aspx?termid=3673")</f>
        <v>https://ceds.ed.gov/cedselementdetails.aspx?termid=3673</v>
      </c>
    </row>
    <row r="235" spans="1:13" ht="90">
      <c r="A235" s="10" t="s">
        <v>607</v>
      </c>
      <c r="B235" s="10" t="s">
        <v>608</v>
      </c>
      <c r="C235" s="10" t="s">
        <v>0</v>
      </c>
      <c r="D235" s="10" t="s">
        <v>1401</v>
      </c>
      <c r="E235" s="10"/>
      <c r="F235" s="10"/>
      <c r="G235" s="10" t="s">
        <v>15</v>
      </c>
      <c r="H235" s="10"/>
      <c r="I235" s="10"/>
      <c r="J235" s="13">
        <v>697</v>
      </c>
      <c r="K235" s="10"/>
      <c r="L235" s="10" t="s">
        <v>609</v>
      </c>
      <c r="M235" s="10" t="str">
        <f>HYPERLINK("https://ceds.ed.gov/cedselementdetails.aspx?termid=3674")</f>
        <v>https://ceds.ed.gov/cedselementdetails.aspx?termid=3674</v>
      </c>
    </row>
    <row r="236" spans="1:13" ht="90">
      <c r="A236" s="10" t="s">
        <v>1402</v>
      </c>
      <c r="B236" s="10" t="s">
        <v>610</v>
      </c>
      <c r="C236" s="10" t="s">
        <v>0</v>
      </c>
      <c r="D236" s="10" t="s">
        <v>1401</v>
      </c>
      <c r="E236" s="10" t="s">
        <v>142</v>
      </c>
      <c r="F236" s="10" t="s">
        <v>2</v>
      </c>
      <c r="G236" s="10" t="s">
        <v>15</v>
      </c>
      <c r="H236" s="10" t="s">
        <v>1403</v>
      </c>
      <c r="I236" s="10"/>
      <c r="J236" s="13">
        <v>693</v>
      </c>
      <c r="K236" s="10"/>
      <c r="L236" s="10" t="s">
        <v>1404</v>
      </c>
      <c r="M236" s="10" t="str">
        <f>HYPERLINK("https://ceds.ed.gov/cedselementdetails.aspx?termid=3670")</f>
        <v>https://ceds.ed.gov/cedselementdetails.aspx?termid=3670</v>
      </c>
    </row>
    <row r="237" spans="1:13" ht="90">
      <c r="A237" s="10" t="s">
        <v>611</v>
      </c>
      <c r="B237" s="10" t="s">
        <v>612</v>
      </c>
      <c r="C237" s="10" t="s">
        <v>0</v>
      </c>
      <c r="D237" s="10" t="s">
        <v>1401</v>
      </c>
      <c r="E237" s="10"/>
      <c r="F237" s="10"/>
      <c r="G237" s="10" t="s">
        <v>605</v>
      </c>
      <c r="H237" s="10"/>
      <c r="I237" s="10"/>
      <c r="J237" s="13">
        <v>699</v>
      </c>
      <c r="K237" s="10"/>
      <c r="L237" s="10" t="s">
        <v>613</v>
      </c>
      <c r="M237" s="10" t="str">
        <f>HYPERLINK("https://ceds.ed.gov/cedselementdetails.aspx?termid=3676")</f>
        <v>https://ceds.ed.gov/cedselementdetails.aspx?termid=3676</v>
      </c>
    </row>
    <row r="238" spans="1:13" ht="90">
      <c r="A238" s="10" t="s">
        <v>614</v>
      </c>
      <c r="B238" s="10" t="s">
        <v>615</v>
      </c>
      <c r="C238" s="10" t="s">
        <v>971</v>
      </c>
      <c r="D238" s="10" t="s">
        <v>1401</v>
      </c>
      <c r="E238" s="10"/>
      <c r="F238" s="10"/>
      <c r="G238" s="10"/>
      <c r="H238" s="10"/>
      <c r="I238" s="10"/>
      <c r="J238" s="13">
        <v>698</v>
      </c>
      <c r="K238" s="10"/>
      <c r="L238" s="10" t="s">
        <v>616</v>
      </c>
      <c r="M238" s="10" t="str">
        <f>HYPERLINK("https://ceds.ed.gov/cedselementdetails.aspx?termid=3675")</f>
        <v>https://ceds.ed.gov/cedselementdetails.aspx?termid=3675</v>
      </c>
    </row>
    <row r="239" spans="1:13" ht="90">
      <c r="A239" s="10" t="s">
        <v>617</v>
      </c>
      <c r="B239" s="10" t="s">
        <v>618</v>
      </c>
      <c r="C239" s="10" t="s">
        <v>0</v>
      </c>
      <c r="D239" s="10" t="s">
        <v>1401</v>
      </c>
      <c r="E239" s="10" t="s">
        <v>142</v>
      </c>
      <c r="F239" s="10" t="s">
        <v>1075</v>
      </c>
      <c r="G239" s="10" t="s">
        <v>20</v>
      </c>
      <c r="H239" s="10"/>
      <c r="I239" s="10"/>
      <c r="J239" s="13">
        <v>702</v>
      </c>
      <c r="K239" s="10"/>
      <c r="L239" s="10" t="s">
        <v>619</v>
      </c>
      <c r="M239" s="10" t="str">
        <f>HYPERLINK("https://ceds.ed.gov/cedselementdetails.aspx?termid=3679")</f>
        <v>https://ceds.ed.gov/cedselementdetails.aspx?termid=3679</v>
      </c>
    </row>
    <row r="240" spans="1:13" ht="90">
      <c r="A240" s="10" t="s">
        <v>620</v>
      </c>
      <c r="B240" s="10" t="s">
        <v>621</v>
      </c>
      <c r="C240" s="10" t="s">
        <v>0</v>
      </c>
      <c r="D240" s="10" t="s">
        <v>1401</v>
      </c>
      <c r="E240" s="10" t="s">
        <v>142</v>
      </c>
      <c r="F240" s="10" t="s">
        <v>1075</v>
      </c>
      <c r="G240" s="10" t="s">
        <v>605</v>
      </c>
      <c r="H240" s="10"/>
      <c r="I240" s="10"/>
      <c r="J240" s="13">
        <v>694</v>
      </c>
      <c r="K240" s="10"/>
      <c r="L240" s="10" t="s">
        <v>622</v>
      </c>
      <c r="M240" s="10" t="str">
        <f>HYPERLINK("https://ceds.ed.gov/cedselementdetails.aspx?termid=3671")</f>
        <v>https://ceds.ed.gov/cedselementdetails.aspx?termid=3671</v>
      </c>
    </row>
    <row r="241" spans="1:13" ht="90">
      <c r="A241" s="10" t="s">
        <v>623</v>
      </c>
      <c r="B241" s="10" t="s">
        <v>624</v>
      </c>
      <c r="C241" s="10" t="s">
        <v>0</v>
      </c>
      <c r="D241" s="10" t="s">
        <v>1401</v>
      </c>
      <c r="E241" s="10"/>
      <c r="F241" s="10"/>
      <c r="G241" s="10" t="s">
        <v>10</v>
      </c>
      <c r="H241" s="10"/>
      <c r="I241" s="10"/>
      <c r="J241" s="13">
        <v>701</v>
      </c>
      <c r="K241" s="10"/>
      <c r="L241" s="10" t="s">
        <v>625</v>
      </c>
      <c r="M241" s="10" t="str">
        <f>HYPERLINK("https://ceds.ed.gov/cedselementdetails.aspx?termid=3678")</f>
        <v>https://ceds.ed.gov/cedselementdetails.aspx?termid=3678</v>
      </c>
    </row>
    <row r="242" spans="1:13" ht="90">
      <c r="A242" s="10" t="s">
        <v>626</v>
      </c>
      <c r="B242" s="10" t="s">
        <v>627</v>
      </c>
      <c r="C242" s="10" t="s">
        <v>0</v>
      </c>
      <c r="D242" s="10" t="s">
        <v>1401</v>
      </c>
      <c r="E242" s="10"/>
      <c r="F242" s="10"/>
      <c r="G242" s="10" t="s">
        <v>10</v>
      </c>
      <c r="H242" s="10"/>
      <c r="I242" s="10"/>
      <c r="J242" s="13">
        <v>700</v>
      </c>
      <c r="K242" s="10"/>
      <c r="L242" s="10" t="s">
        <v>628</v>
      </c>
      <c r="M242" s="10" t="str">
        <f>HYPERLINK("https://ceds.ed.gov/cedselementdetails.aspx?termid=3677")</f>
        <v>https://ceds.ed.gov/cedselementdetails.aspx?termid=3677</v>
      </c>
    </row>
    <row r="243" spans="1:13" ht="90">
      <c r="A243" s="10" t="s">
        <v>629</v>
      </c>
      <c r="B243" s="10" t="s">
        <v>630</v>
      </c>
      <c r="C243" s="10" t="s">
        <v>0</v>
      </c>
      <c r="D243" s="10" t="s">
        <v>1401</v>
      </c>
      <c r="E243" s="10" t="s">
        <v>142</v>
      </c>
      <c r="F243" s="10" t="s">
        <v>1075</v>
      </c>
      <c r="G243" s="10" t="s">
        <v>20</v>
      </c>
      <c r="H243" s="10"/>
      <c r="I243" s="10"/>
      <c r="J243" s="13">
        <v>695</v>
      </c>
      <c r="K243" s="10"/>
      <c r="L243" s="10" t="s">
        <v>631</v>
      </c>
      <c r="M243" s="10" t="str">
        <f>HYPERLINK("https://ceds.ed.gov/cedselementdetails.aspx?termid=3672")</f>
        <v>https://ceds.ed.gov/cedselementdetails.aspx?termid=3672</v>
      </c>
    </row>
    <row r="244" spans="1:13" ht="90">
      <c r="A244" s="10" t="s">
        <v>632</v>
      </c>
      <c r="B244" s="10" t="s">
        <v>1405</v>
      </c>
      <c r="C244" s="10" t="s">
        <v>0</v>
      </c>
      <c r="D244" s="10" t="s">
        <v>1406</v>
      </c>
      <c r="E244" s="10"/>
      <c r="F244" s="10" t="s">
        <v>2</v>
      </c>
      <c r="G244" s="10" t="s">
        <v>20</v>
      </c>
      <c r="H244" s="10" t="s">
        <v>633</v>
      </c>
      <c r="I244" s="10" t="s">
        <v>1407</v>
      </c>
      <c r="J244" s="13">
        <v>692</v>
      </c>
      <c r="K244" s="10" t="s">
        <v>634</v>
      </c>
      <c r="L244" s="10" t="s">
        <v>635</v>
      </c>
      <c r="M244" s="10" t="str">
        <f>HYPERLINK("https://ceds.ed.gov/cedselementdetails.aspx?termid=3669")</f>
        <v>https://ceds.ed.gov/cedselementdetails.aspx?termid=3669</v>
      </c>
    </row>
    <row r="245" spans="1:13" ht="120">
      <c r="A245" s="10" t="s">
        <v>636</v>
      </c>
      <c r="B245" s="10" t="s">
        <v>637</v>
      </c>
      <c r="C245" s="10" t="s">
        <v>0</v>
      </c>
      <c r="D245" s="10" t="s">
        <v>1406</v>
      </c>
      <c r="E245" s="10" t="s">
        <v>142</v>
      </c>
      <c r="F245" s="10" t="s">
        <v>2</v>
      </c>
      <c r="G245" s="10" t="s">
        <v>641</v>
      </c>
      <c r="H245" s="10" t="s">
        <v>638</v>
      </c>
      <c r="I245" s="10"/>
      <c r="J245" s="13">
        <v>689</v>
      </c>
      <c r="K245" s="10" t="s">
        <v>639</v>
      </c>
      <c r="L245" s="10" t="s">
        <v>640</v>
      </c>
      <c r="M245" s="10" t="str">
        <f>HYPERLINK("https://ceds.ed.gov/cedselementdetails.aspx?termid=3666")</f>
        <v>https://ceds.ed.gov/cedselementdetails.aspx?termid=3666</v>
      </c>
    </row>
    <row r="246" spans="1:13" ht="150">
      <c r="A246" s="10" t="s">
        <v>642</v>
      </c>
      <c r="B246" s="10" t="s">
        <v>643</v>
      </c>
      <c r="C246" s="10" t="s">
        <v>0</v>
      </c>
      <c r="D246" s="10" t="s">
        <v>1406</v>
      </c>
      <c r="E246" s="10" t="s">
        <v>142</v>
      </c>
      <c r="F246" s="10" t="s">
        <v>1075</v>
      </c>
      <c r="G246" s="10" t="s">
        <v>641</v>
      </c>
      <c r="H246" s="10"/>
      <c r="I246" s="10" t="s">
        <v>1408</v>
      </c>
      <c r="J246" s="13">
        <v>715</v>
      </c>
      <c r="K246" s="10"/>
      <c r="L246" s="10" t="s">
        <v>644</v>
      </c>
      <c r="M246" s="10" t="str">
        <f>HYPERLINK("https://ceds.ed.gov/cedselementdetails.aspx?termid=3691")</f>
        <v>https://ceds.ed.gov/cedselementdetails.aspx?termid=3691</v>
      </c>
    </row>
    <row r="247" spans="1:13" ht="195">
      <c r="A247" s="10" t="s">
        <v>645</v>
      </c>
      <c r="B247" s="10" t="s">
        <v>646</v>
      </c>
      <c r="C247" s="10" t="s">
        <v>0</v>
      </c>
      <c r="D247" s="10" t="s">
        <v>1406</v>
      </c>
      <c r="E247" s="10" t="s">
        <v>142</v>
      </c>
      <c r="F247" s="10" t="s">
        <v>2</v>
      </c>
      <c r="G247" s="10" t="s">
        <v>79</v>
      </c>
      <c r="H247" s="10" t="s">
        <v>647</v>
      </c>
      <c r="I247" s="10" t="s">
        <v>648</v>
      </c>
      <c r="J247" s="13">
        <v>690</v>
      </c>
      <c r="K247" s="10" t="s">
        <v>649</v>
      </c>
      <c r="L247" s="10" t="s">
        <v>650</v>
      </c>
      <c r="M247" s="10" t="str">
        <f>HYPERLINK("https://ceds.ed.gov/cedselementdetails.aspx?termid=3667")</f>
        <v>https://ceds.ed.gov/cedselementdetails.aspx?termid=3667</v>
      </c>
    </row>
    <row r="248" spans="1:13" ht="90">
      <c r="A248" s="10" t="s">
        <v>651</v>
      </c>
      <c r="B248" s="10" t="s">
        <v>652</v>
      </c>
      <c r="C248" s="10" t="s">
        <v>0</v>
      </c>
      <c r="D248" s="10" t="s">
        <v>1406</v>
      </c>
      <c r="E248" s="10" t="s">
        <v>142</v>
      </c>
      <c r="F248" s="10" t="s">
        <v>1075</v>
      </c>
      <c r="G248" s="10" t="s">
        <v>16</v>
      </c>
      <c r="H248" s="10"/>
      <c r="I248" s="10"/>
      <c r="J248" s="13">
        <v>691</v>
      </c>
      <c r="K248" s="10" t="s">
        <v>653</v>
      </c>
      <c r="L248" s="10" t="s">
        <v>654</v>
      </c>
      <c r="M248" s="10" t="str">
        <f>HYPERLINK("https://ceds.ed.gov/cedselementdetails.aspx?termid=3668")</f>
        <v>https://ceds.ed.gov/cedselementdetails.aspx?termid=3668</v>
      </c>
    </row>
    <row r="249" spans="1:13" ht="105">
      <c r="A249" s="10" t="s">
        <v>655</v>
      </c>
      <c r="B249" s="10" t="s">
        <v>656</v>
      </c>
      <c r="C249" s="11" t="s">
        <v>1023</v>
      </c>
      <c r="D249" s="10" t="s">
        <v>1089</v>
      </c>
      <c r="E249" s="10" t="s">
        <v>959</v>
      </c>
      <c r="F249" s="10" t="s">
        <v>1075</v>
      </c>
      <c r="G249" s="10"/>
      <c r="H249" s="10"/>
      <c r="I249" s="10"/>
      <c r="J249" s="13">
        <v>341</v>
      </c>
      <c r="K249" s="10"/>
      <c r="L249" s="10" t="s">
        <v>657</v>
      </c>
      <c r="M249" s="10" t="str">
        <f>HYPERLINK("https://ceds.ed.gov/cedselementdetails.aspx?termid=3340")</f>
        <v>https://ceds.ed.gov/cedselementdetails.aspx?termid=3340</v>
      </c>
    </row>
    <row r="250" spans="1:13" ht="60">
      <c r="A250" s="10" t="s">
        <v>658</v>
      </c>
      <c r="B250" s="10" t="s">
        <v>659</v>
      </c>
      <c r="C250" s="11" t="s">
        <v>987</v>
      </c>
      <c r="D250" s="10" t="s">
        <v>1220</v>
      </c>
      <c r="E250" s="10" t="s">
        <v>949</v>
      </c>
      <c r="F250" s="10"/>
      <c r="G250" s="10"/>
      <c r="H250" s="10"/>
      <c r="I250" s="10"/>
      <c r="J250" s="13">
        <v>350</v>
      </c>
      <c r="K250" s="10"/>
      <c r="L250" s="10" t="s">
        <v>660</v>
      </c>
      <c r="M250" s="10" t="str">
        <f>HYPERLINK("https://ceds.ed.gov/cedselementdetails.aspx?termid=3349")</f>
        <v>https://ceds.ed.gov/cedselementdetails.aspx?termid=3349</v>
      </c>
    </row>
    <row r="251" spans="1:13" ht="390">
      <c r="A251" s="10" t="s">
        <v>661</v>
      </c>
      <c r="B251" s="10" t="s">
        <v>662</v>
      </c>
      <c r="C251" s="10" t="s">
        <v>0</v>
      </c>
      <c r="D251" s="10" t="s">
        <v>1299</v>
      </c>
      <c r="E251" s="10" t="s">
        <v>961</v>
      </c>
      <c r="F251" s="10" t="s">
        <v>1075</v>
      </c>
      <c r="G251" s="10" t="s">
        <v>254</v>
      </c>
      <c r="H251" s="10"/>
      <c r="I251" s="10" t="s">
        <v>462</v>
      </c>
      <c r="J251" s="13">
        <v>184</v>
      </c>
      <c r="K251" s="10"/>
      <c r="L251" s="10" t="s">
        <v>663</v>
      </c>
      <c r="M251" s="10" t="str">
        <f>HYPERLINK("https://ceds.ed.gov/cedselementdetails.aspx?termid=3184")</f>
        <v>https://ceds.ed.gov/cedselementdetails.aspx?termid=3184</v>
      </c>
    </row>
    <row r="252" spans="1:13" ht="165">
      <c r="A252" s="10" t="s">
        <v>664</v>
      </c>
      <c r="B252" s="10" t="s">
        <v>665</v>
      </c>
      <c r="C252" s="10" t="s">
        <v>0</v>
      </c>
      <c r="D252" s="10" t="s">
        <v>1409</v>
      </c>
      <c r="E252" s="10" t="s">
        <v>972</v>
      </c>
      <c r="F252" s="10" t="s">
        <v>1075</v>
      </c>
      <c r="G252" s="10" t="s">
        <v>16</v>
      </c>
      <c r="H252" s="10"/>
      <c r="I252" s="10"/>
      <c r="J252" s="13">
        <v>191</v>
      </c>
      <c r="K252" s="10"/>
      <c r="L252" s="10" t="s">
        <v>666</v>
      </c>
      <c r="M252" s="10" t="str">
        <f>HYPERLINK("https://ceds.ed.gov/cedselementdetails.aspx?termid=3191")</f>
        <v>https://ceds.ed.gov/cedselementdetails.aspx?termid=3191</v>
      </c>
    </row>
    <row r="253" spans="1:13" ht="30">
      <c r="A253" s="10" t="s">
        <v>667</v>
      </c>
      <c r="B253" s="10" t="s">
        <v>668</v>
      </c>
      <c r="C253" s="10" t="s">
        <v>0</v>
      </c>
      <c r="D253" s="10" t="s">
        <v>1213</v>
      </c>
      <c r="E253" s="10" t="s">
        <v>45</v>
      </c>
      <c r="F253" s="10" t="s">
        <v>3</v>
      </c>
      <c r="G253" s="10" t="s">
        <v>16</v>
      </c>
      <c r="H253" s="10"/>
      <c r="I253" s="10"/>
      <c r="J253" s="13">
        <v>1058</v>
      </c>
      <c r="K253" s="10"/>
      <c r="L253" s="10" t="s">
        <v>669</v>
      </c>
      <c r="M253" s="10" t="str">
        <f>HYPERLINK("https://ceds.ed.gov/cedselementdetails.aspx?termid=4064")</f>
        <v>https://ceds.ed.gov/cedselementdetails.aspx?termid=4064</v>
      </c>
    </row>
    <row r="254" spans="1:13" ht="240">
      <c r="A254" s="10" t="s">
        <v>670</v>
      </c>
      <c r="B254" s="10" t="s">
        <v>671</v>
      </c>
      <c r="C254" s="11" t="s">
        <v>988</v>
      </c>
      <c r="D254" s="10" t="s">
        <v>1087</v>
      </c>
      <c r="E254" s="10" t="s">
        <v>926</v>
      </c>
      <c r="F254" s="10" t="s">
        <v>1075</v>
      </c>
      <c r="G254" s="10"/>
      <c r="H254" s="10"/>
      <c r="I254" s="10" t="s">
        <v>48</v>
      </c>
      <c r="J254" s="13">
        <v>192</v>
      </c>
      <c r="K254" s="10"/>
      <c r="L254" s="10" t="s">
        <v>672</v>
      </c>
      <c r="M254" s="10" t="str">
        <f>HYPERLINK("https://ceds.ed.gov/cedselementdetails.aspx?termid=3658")</f>
        <v>https://ceds.ed.gov/cedselementdetails.aspx?termid=3658</v>
      </c>
    </row>
    <row r="255" spans="1:13" ht="45">
      <c r="A255" s="10" t="s">
        <v>673</v>
      </c>
      <c r="B255" s="10" t="s">
        <v>674</v>
      </c>
      <c r="C255" s="10" t="s">
        <v>0</v>
      </c>
      <c r="D255" s="10" t="s">
        <v>1089</v>
      </c>
      <c r="E255" s="10" t="s">
        <v>45</v>
      </c>
      <c r="F255" s="10" t="s">
        <v>3</v>
      </c>
      <c r="G255" s="10" t="s">
        <v>55</v>
      </c>
      <c r="H255" s="10"/>
      <c r="I255" s="10"/>
      <c r="J255" s="13">
        <v>817</v>
      </c>
      <c r="K255" s="10"/>
      <c r="L255" s="10" t="s">
        <v>675</v>
      </c>
      <c r="M255" s="10" t="str">
        <f>HYPERLINK("https://ceds.ed.gov/cedselementdetails.aspx?termid=3816")</f>
        <v>https://ceds.ed.gov/cedselementdetails.aspx?termid=3816</v>
      </c>
    </row>
    <row r="256" spans="1:13" ht="45">
      <c r="A256" s="10" t="s">
        <v>676</v>
      </c>
      <c r="B256" s="10" t="s">
        <v>677</v>
      </c>
      <c r="C256" s="10" t="s">
        <v>0</v>
      </c>
      <c r="D256" s="10" t="s">
        <v>1284</v>
      </c>
      <c r="E256" s="10" t="s">
        <v>6</v>
      </c>
      <c r="F256" s="10" t="s">
        <v>3</v>
      </c>
      <c r="G256" s="10" t="s">
        <v>44</v>
      </c>
      <c r="H256" s="10"/>
      <c r="I256" s="10"/>
      <c r="J256" s="13">
        <v>844</v>
      </c>
      <c r="K256" s="10"/>
      <c r="L256" s="10" t="s">
        <v>678</v>
      </c>
      <c r="M256" s="10" t="str">
        <f>HYPERLINK("https://ceds.ed.gov/cedselementdetails.aspx?termid=3844")</f>
        <v>https://ceds.ed.gov/cedselementdetails.aspx?termid=3844</v>
      </c>
    </row>
    <row r="257" spans="1:13" ht="105">
      <c r="A257" s="10" t="s">
        <v>679</v>
      </c>
      <c r="B257" s="10" t="s">
        <v>680</v>
      </c>
      <c r="C257" s="10" t="s">
        <v>0</v>
      </c>
      <c r="D257" s="10" t="s">
        <v>1410</v>
      </c>
      <c r="E257" s="10" t="s">
        <v>951</v>
      </c>
      <c r="F257" s="10"/>
      <c r="G257" s="10" t="s">
        <v>260</v>
      </c>
      <c r="H257" s="10"/>
      <c r="I257" s="10"/>
      <c r="J257" s="13">
        <v>200</v>
      </c>
      <c r="K257" s="10"/>
      <c r="L257" s="10" t="s">
        <v>681</v>
      </c>
      <c r="M257" s="10" t="str">
        <f>HYPERLINK("https://ceds.ed.gov/cedselementdetails.aspx?termid=3200")</f>
        <v>https://ceds.ed.gov/cedselementdetails.aspx?termid=3200</v>
      </c>
    </row>
    <row r="258" spans="1:13" ht="225">
      <c r="A258" s="10" t="s">
        <v>682</v>
      </c>
      <c r="B258" s="10" t="s">
        <v>683</v>
      </c>
      <c r="C258" s="10" t="s">
        <v>0</v>
      </c>
      <c r="D258" s="10" t="s">
        <v>1411</v>
      </c>
      <c r="E258" s="10" t="s">
        <v>973</v>
      </c>
      <c r="F258" s="10"/>
      <c r="G258" s="10" t="s">
        <v>260</v>
      </c>
      <c r="H258" s="10"/>
      <c r="I258" s="10" t="s">
        <v>1412</v>
      </c>
      <c r="J258" s="13">
        <v>202</v>
      </c>
      <c r="K258" s="10"/>
      <c r="L258" s="10" t="s">
        <v>684</v>
      </c>
      <c r="M258" s="10" t="str">
        <f>HYPERLINK("https://ceds.ed.gov/cedselementdetails.aspx?termid=3202")</f>
        <v>https://ceds.ed.gov/cedselementdetails.aspx?termid=3202</v>
      </c>
    </row>
    <row r="259" spans="1:13" ht="45">
      <c r="A259" s="10" t="s">
        <v>1413</v>
      </c>
      <c r="B259" s="10" t="s">
        <v>1414</v>
      </c>
      <c r="C259" s="10" t="s">
        <v>0</v>
      </c>
      <c r="D259" s="10" t="s">
        <v>1220</v>
      </c>
      <c r="E259" s="10" t="s">
        <v>6</v>
      </c>
      <c r="F259" s="10" t="s">
        <v>3</v>
      </c>
      <c r="G259" s="10" t="s">
        <v>44</v>
      </c>
      <c r="H259" s="10"/>
      <c r="I259" s="10"/>
      <c r="J259" s="13">
        <v>835</v>
      </c>
      <c r="K259" s="10"/>
      <c r="L259" s="10" t="s">
        <v>1415</v>
      </c>
      <c r="M259" s="10" t="str">
        <f>HYPERLINK("https://ceds.ed.gov/cedselementdetails.aspx?termid=3835")</f>
        <v>https://ceds.ed.gov/cedselementdetails.aspx?termid=3835</v>
      </c>
    </row>
    <row r="260" spans="1:13" ht="45">
      <c r="A260" s="10" t="s">
        <v>1416</v>
      </c>
      <c r="B260" s="10" t="s">
        <v>1417</v>
      </c>
      <c r="C260" s="10" t="s">
        <v>0</v>
      </c>
      <c r="D260" s="10" t="s">
        <v>1220</v>
      </c>
      <c r="E260" s="10" t="s">
        <v>6</v>
      </c>
      <c r="F260" s="10" t="s">
        <v>3</v>
      </c>
      <c r="G260" s="10" t="s">
        <v>44</v>
      </c>
      <c r="H260" s="10"/>
      <c r="I260" s="10"/>
      <c r="J260" s="13">
        <v>836</v>
      </c>
      <c r="K260" s="10"/>
      <c r="L260" s="10" t="s">
        <v>1418</v>
      </c>
      <c r="M260" s="10" t="str">
        <f>HYPERLINK("https://ceds.ed.gov/cedselementdetails.aspx?termid=3836")</f>
        <v>https://ceds.ed.gov/cedselementdetails.aspx?termid=3836</v>
      </c>
    </row>
    <row r="261" spans="1:13" ht="30">
      <c r="A261" s="10" t="s">
        <v>685</v>
      </c>
      <c r="B261" s="10" t="s">
        <v>686</v>
      </c>
      <c r="C261" s="10" t="s">
        <v>0</v>
      </c>
      <c r="D261" s="10" t="s">
        <v>1419</v>
      </c>
      <c r="E261" s="10" t="s">
        <v>6</v>
      </c>
      <c r="F261" s="10" t="s">
        <v>3</v>
      </c>
      <c r="G261" s="10" t="s">
        <v>44</v>
      </c>
      <c r="H261" s="10"/>
      <c r="I261" s="10"/>
      <c r="J261" s="13">
        <v>839</v>
      </c>
      <c r="K261" s="10"/>
      <c r="L261" s="10" t="s">
        <v>687</v>
      </c>
      <c r="M261" s="10" t="str">
        <f>HYPERLINK("https://ceds.ed.gov/cedselementdetails.aspx?termid=3839")</f>
        <v>https://ceds.ed.gov/cedselementdetails.aspx?termid=3839</v>
      </c>
    </row>
    <row r="262" spans="1:13" ht="195">
      <c r="A262" s="10" t="s">
        <v>688</v>
      </c>
      <c r="B262" s="10" t="s">
        <v>689</v>
      </c>
      <c r="C262" s="10" t="s">
        <v>0</v>
      </c>
      <c r="D262" s="10" t="s">
        <v>1298</v>
      </c>
      <c r="E262" s="10" t="s">
        <v>345</v>
      </c>
      <c r="F262" s="10"/>
      <c r="G262" s="10" t="s">
        <v>44</v>
      </c>
      <c r="H262" s="10"/>
      <c r="I262" s="10"/>
      <c r="J262" s="13">
        <v>330</v>
      </c>
      <c r="K262" s="10"/>
      <c r="L262" s="10" t="s">
        <v>690</v>
      </c>
      <c r="M262" s="10" t="str">
        <f>HYPERLINK("https://ceds.ed.gov/cedselementdetails.aspx?termid=3329")</f>
        <v>https://ceds.ed.gov/cedselementdetails.aspx?termid=3329</v>
      </c>
    </row>
    <row r="263" spans="1:13" ht="30">
      <c r="A263" s="10" t="s">
        <v>691</v>
      </c>
      <c r="B263" s="10" t="s">
        <v>692</v>
      </c>
      <c r="C263" s="10" t="s">
        <v>0</v>
      </c>
      <c r="D263" s="10" t="s">
        <v>1298</v>
      </c>
      <c r="E263" s="10" t="s">
        <v>345</v>
      </c>
      <c r="F263" s="10"/>
      <c r="G263" s="10" t="s">
        <v>44</v>
      </c>
      <c r="H263" s="10"/>
      <c r="I263" s="10"/>
      <c r="J263" s="13">
        <v>331</v>
      </c>
      <c r="K263" s="10"/>
      <c r="L263" s="10" t="s">
        <v>693</v>
      </c>
      <c r="M263" s="10" t="str">
        <f>HYPERLINK("https://ceds.ed.gov/cedselementdetails.aspx?termid=3330")</f>
        <v>https://ceds.ed.gov/cedselementdetails.aspx?termid=3330</v>
      </c>
    </row>
    <row r="264" spans="1:13" ht="45">
      <c r="A264" s="10" t="s">
        <v>694</v>
      </c>
      <c r="B264" s="10" t="s">
        <v>695</v>
      </c>
      <c r="C264" s="10" t="s">
        <v>0</v>
      </c>
      <c r="D264" s="10" t="s">
        <v>1420</v>
      </c>
      <c r="E264" s="10" t="s">
        <v>6</v>
      </c>
      <c r="F264" s="10" t="s">
        <v>3</v>
      </c>
      <c r="G264" s="10" t="s">
        <v>44</v>
      </c>
      <c r="H264" s="10"/>
      <c r="I264" s="10"/>
      <c r="J264" s="13">
        <v>843</v>
      </c>
      <c r="K264" s="10" t="s">
        <v>696</v>
      </c>
      <c r="L264" s="10" t="s">
        <v>697</v>
      </c>
      <c r="M264" s="10" t="str">
        <f>HYPERLINK("https://ceds.ed.gov/cedselementdetails.aspx?termid=3843")</f>
        <v>https://ceds.ed.gov/cedselementdetails.aspx?termid=3843</v>
      </c>
    </row>
    <row r="265" spans="1:13" ht="75">
      <c r="A265" s="10" t="s">
        <v>698</v>
      </c>
      <c r="B265" s="10" t="s">
        <v>699</v>
      </c>
      <c r="C265" s="10" t="s">
        <v>0</v>
      </c>
      <c r="D265" s="10" t="s">
        <v>1089</v>
      </c>
      <c r="E265" s="10" t="s">
        <v>45</v>
      </c>
      <c r="F265" s="10" t="s">
        <v>3</v>
      </c>
      <c r="G265" s="10" t="s">
        <v>55</v>
      </c>
      <c r="H265" s="10"/>
      <c r="I265" s="10"/>
      <c r="J265" s="13">
        <v>816</v>
      </c>
      <c r="K265" s="10"/>
      <c r="L265" s="10" t="s">
        <v>700</v>
      </c>
      <c r="M265" s="10" t="str">
        <f>HYPERLINK("https://ceds.ed.gov/cedselementdetails.aspx?termid=3815")</f>
        <v>https://ceds.ed.gov/cedselementdetails.aspx?termid=3815</v>
      </c>
    </row>
    <row r="266" spans="1:13" ht="45">
      <c r="A266" s="10" t="s">
        <v>1421</v>
      </c>
      <c r="B266" s="10" t="s">
        <v>1422</v>
      </c>
      <c r="C266" s="10" t="s">
        <v>921</v>
      </c>
      <c r="D266" s="10" t="s">
        <v>1272</v>
      </c>
      <c r="E266" s="10" t="s">
        <v>6</v>
      </c>
      <c r="F266" s="10" t="s">
        <v>3</v>
      </c>
      <c r="G266" s="10"/>
      <c r="H266" s="10"/>
      <c r="I266" s="10"/>
      <c r="J266" s="13">
        <v>847</v>
      </c>
      <c r="K266" s="10"/>
      <c r="L266" s="10" t="s">
        <v>1423</v>
      </c>
      <c r="M266" s="10" t="str">
        <f>HYPERLINK("https://ceds.ed.gov/cedselementdetails.aspx?termid=3847")</f>
        <v>https://ceds.ed.gov/cedselementdetails.aspx?termid=3847</v>
      </c>
    </row>
    <row r="267" spans="1:13" ht="30">
      <c r="A267" s="10" t="s">
        <v>701</v>
      </c>
      <c r="B267" s="10" t="s">
        <v>702</v>
      </c>
      <c r="C267" s="10" t="s">
        <v>0</v>
      </c>
      <c r="D267" s="10" t="s">
        <v>1284</v>
      </c>
      <c r="E267" s="10" t="s">
        <v>949</v>
      </c>
      <c r="F267" s="10"/>
      <c r="G267" s="10" t="s">
        <v>10</v>
      </c>
      <c r="H267" s="10"/>
      <c r="I267" s="10"/>
      <c r="J267" s="13">
        <v>351</v>
      </c>
      <c r="K267" s="10"/>
      <c r="L267" s="10" t="s">
        <v>703</v>
      </c>
      <c r="M267" s="10" t="str">
        <f>HYPERLINK("https://ceds.ed.gov/cedselementdetails.aspx?termid=3350")</f>
        <v>https://ceds.ed.gov/cedselementdetails.aspx?termid=3350</v>
      </c>
    </row>
    <row r="268" spans="1:13" ht="255">
      <c r="A268" s="10" t="s">
        <v>704</v>
      </c>
      <c r="B268" s="10" t="s">
        <v>705</v>
      </c>
      <c r="C268" s="11" t="s">
        <v>986</v>
      </c>
      <c r="D268" s="10" t="s">
        <v>1424</v>
      </c>
      <c r="E268" s="10" t="s">
        <v>6</v>
      </c>
      <c r="F268" s="10" t="s">
        <v>3</v>
      </c>
      <c r="G268" s="10"/>
      <c r="H268" s="10"/>
      <c r="I268" s="10"/>
      <c r="J268" s="13">
        <v>827</v>
      </c>
      <c r="K268" s="10"/>
      <c r="L268" s="10" t="s">
        <v>706</v>
      </c>
      <c r="M268" s="10" t="str">
        <f>HYPERLINK("https://ceds.ed.gov/cedselementdetails.aspx?termid=3827")</f>
        <v>https://ceds.ed.gov/cedselementdetails.aspx?termid=3827</v>
      </c>
    </row>
    <row r="269" spans="1:13" ht="60">
      <c r="A269" s="10" t="s">
        <v>707</v>
      </c>
      <c r="B269" s="10" t="s">
        <v>708</v>
      </c>
      <c r="C269" s="10" t="s">
        <v>0</v>
      </c>
      <c r="D269" s="10" t="s">
        <v>1424</v>
      </c>
      <c r="E269" s="10" t="s">
        <v>6</v>
      </c>
      <c r="F269" s="10" t="s">
        <v>3</v>
      </c>
      <c r="G269" s="10" t="s">
        <v>20</v>
      </c>
      <c r="H269" s="10"/>
      <c r="I269" s="10"/>
      <c r="J269" s="13">
        <v>826</v>
      </c>
      <c r="K269" s="10"/>
      <c r="L269" s="10" t="s">
        <v>709</v>
      </c>
      <c r="M269" s="10" t="str">
        <f>HYPERLINK("https://ceds.ed.gov/cedselementdetails.aspx?termid=3825")</f>
        <v>https://ceds.ed.gov/cedselementdetails.aspx?termid=3825</v>
      </c>
    </row>
    <row r="270" spans="1:13" ht="105">
      <c r="A270" s="10" t="s">
        <v>710</v>
      </c>
      <c r="B270" s="10" t="s">
        <v>711</v>
      </c>
      <c r="C270" s="10" t="s">
        <v>0</v>
      </c>
      <c r="D270" s="10" t="s">
        <v>1425</v>
      </c>
      <c r="E270" s="10" t="s">
        <v>37</v>
      </c>
      <c r="F270" s="10" t="s">
        <v>1075</v>
      </c>
      <c r="G270" s="10" t="s">
        <v>16</v>
      </c>
      <c r="H270" s="10"/>
      <c r="I270" s="10"/>
      <c r="J270" s="13">
        <v>204</v>
      </c>
      <c r="K270" s="10"/>
      <c r="L270" s="10" t="s">
        <v>712</v>
      </c>
      <c r="M270" s="10" t="str">
        <f>HYPERLINK("https://ceds.ed.gov/cedselementdetails.aspx?termid=3204")</f>
        <v>https://ceds.ed.gov/cedselementdetails.aspx?termid=3204</v>
      </c>
    </row>
    <row r="271" spans="1:13" ht="409.5">
      <c r="A271" s="10" t="s">
        <v>1426</v>
      </c>
      <c r="B271" s="10" t="s">
        <v>1427</v>
      </c>
      <c r="C271" s="11" t="s">
        <v>1428</v>
      </c>
      <c r="D271" s="10" t="s">
        <v>1429</v>
      </c>
      <c r="E271" s="10"/>
      <c r="F271" s="10" t="s">
        <v>3</v>
      </c>
      <c r="G271" s="10" t="s">
        <v>17</v>
      </c>
      <c r="H271" s="10"/>
      <c r="I271" s="10" t="s">
        <v>1430</v>
      </c>
      <c r="J271" s="13">
        <v>1156</v>
      </c>
      <c r="K271" s="10"/>
      <c r="L271" s="10" t="s">
        <v>1431</v>
      </c>
      <c r="M271" s="10" t="str">
        <f>HYPERLINK("https://ceds.ed.gov/cedselementdetails.aspx?termid=4165")</f>
        <v>https://ceds.ed.gov/cedselementdetails.aspx?termid=4165</v>
      </c>
    </row>
    <row r="272" spans="1:13" ht="409.5">
      <c r="A272" s="10" t="s">
        <v>713</v>
      </c>
      <c r="B272" s="10" t="s">
        <v>714</v>
      </c>
      <c r="C272" s="10" t="s">
        <v>0</v>
      </c>
      <c r="D272" s="10" t="s">
        <v>1432</v>
      </c>
      <c r="E272" s="10" t="s">
        <v>962</v>
      </c>
      <c r="F272" s="10" t="s">
        <v>1075</v>
      </c>
      <c r="G272" s="10" t="s">
        <v>17</v>
      </c>
      <c r="H272" s="10"/>
      <c r="I272" s="10"/>
      <c r="J272" s="13">
        <v>206</v>
      </c>
      <c r="K272" s="10"/>
      <c r="L272" s="10" t="s">
        <v>715</v>
      </c>
      <c r="M272" s="10" t="str">
        <f>HYPERLINK("https://ceds.ed.gov/cedselementdetails.aspx?termid=3206")</f>
        <v>https://ceds.ed.gov/cedselementdetails.aspx?termid=3206</v>
      </c>
    </row>
    <row r="273" spans="1:13" ht="409.5">
      <c r="A273" s="10" t="s">
        <v>716</v>
      </c>
      <c r="B273" s="10" t="s">
        <v>717</v>
      </c>
      <c r="C273" s="11" t="s">
        <v>1024</v>
      </c>
      <c r="D273" s="10" t="s">
        <v>1432</v>
      </c>
      <c r="E273" s="10" t="s">
        <v>974</v>
      </c>
      <c r="F273" s="10" t="s">
        <v>1075</v>
      </c>
      <c r="G273" s="10" t="s">
        <v>20</v>
      </c>
      <c r="H273" s="10"/>
      <c r="I273" s="10"/>
      <c r="J273" s="13">
        <v>634</v>
      </c>
      <c r="K273" s="10"/>
      <c r="L273" s="10" t="s">
        <v>718</v>
      </c>
      <c r="M273" s="10" t="str">
        <f>HYPERLINK("https://ceds.ed.gov/cedselementdetails.aspx?termid=3627")</f>
        <v>https://ceds.ed.gov/cedselementdetails.aspx?termid=3627</v>
      </c>
    </row>
    <row r="274" spans="1:13" ht="150">
      <c r="A274" s="10" t="s">
        <v>719</v>
      </c>
      <c r="B274" s="10" t="s">
        <v>720</v>
      </c>
      <c r="C274" s="11" t="s">
        <v>1433</v>
      </c>
      <c r="D274" s="10" t="s">
        <v>1161</v>
      </c>
      <c r="E274" s="10" t="s">
        <v>6</v>
      </c>
      <c r="F274" s="10" t="s">
        <v>3</v>
      </c>
      <c r="G274" s="10"/>
      <c r="H274" s="10"/>
      <c r="I274" s="10"/>
      <c r="J274" s="13">
        <v>857</v>
      </c>
      <c r="K274" s="10"/>
      <c r="L274" s="10" t="s">
        <v>721</v>
      </c>
      <c r="M274" s="10" t="str">
        <f>HYPERLINK("https://ceds.ed.gov/cedselementdetails.aspx?termid=3857")</f>
        <v>https://ceds.ed.gov/cedselementdetails.aspx?termid=3857</v>
      </c>
    </row>
    <row r="275" spans="1:13" ht="409.5">
      <c r="A275" s="10" t="s">
        <v>722</v>
      </c>
      <c r="B275" s="10" t="s">
        <v>723</v>
      </c>
      <c r="C275" s="11" t="s">
        <v>1300</v>
      </c>
      <c r="D275" s="10" t="s">
        <v>1238</v>
      </c>
      <c r="E275" s="10" t="s">
        <v>957</v>
      </c>
      <c r="F275" s="10" t="s">
        <v>3</v>
      </c>
      <c r="G275" s="10"/>
      <c r="H275" s="10"/>
      <c r="I275" s="10"/>
      <c r="J275" s="13">
        <v>867</v>
      </c>
      <c r="K275" s="10"/>
      <c r="L275" s="10" t="s">
        <v>724</v>
      </c>
      <c r="M275" s="10" t="str">
        <f>HYPERLINK("https://ceds.ed.gov/cedselementdetails.aspx?termid=3867")</f>
        <v>https://ceds.ed.gov/cedselementdetails.aspx?termid=3867</v>
      </c>
    </row>
    <row r="276" spans="1:13" ht="300">
      <c r="A276" s="10" t="s">
        <v>725</v>
      </c>
      <c r="B276" s="10" t="s">
        <v>726</v>
      </c>
      <c r="C276" s="11" t="s">
        <v>1434</v>
      </c>
      <c r="D276" s="10" t="s">
        <v>1435</v>
      </c>
      <c r="E276" s="10" t="s">
        <v>927</v>
      </c>
      <c r="F276" s="10" t="s">
        <v>1075</v>
      </c>
      <c r="G276" s="10"/>
      <c r="H276" s="10"/>
      <c r="I276" s="10"/>
      <c r="J276" s="13">
        <v>325</v>
      </c>
      <c r="K276" s="10"/>
      <c r="L276" s="10" t="s">
        <v>727</v>
      </c>
      <c r="M276" s="10" t="str">
        <f>HYPERLINK("https://ceds.ed.gov/cedselementdetails.aspx?termid=3325")</f>
        <v>https://ceds.ed.gov/cedselementdetails.aspx?termid=3325</v>
      </c>
    </row>
    <row r="277" spans="1:13" ht="105">
      <c r="A277" s="10" t="s">
        <v>1436</v>
      </c>
      <c r="B277" s="10" t="s">
        <v>1437</v>
      </c>
      <c r="C277" s="10" t="s">
        <v>0</v>
      </c>
      <c r="D277" s="10" t="s">
        <v>1438</v>
      </c>
      <c r="E277" s="10"/>
      <c r="F277" s="10" t="s">
        <v>3</v>
      </c>
      <c r="G277" s="10" t="s">
        <v>10</v>
      </c>
      <c r="H277" s="10"/>
      <c r="I277" s="10"/>
      <c r="J277" s="13">
        <v>1167</v>
      </c>
      <c r="K277" s="10"/>
      <c r="L277" s="10" t="s">
        <v>1439</v>
      </c>
      <c r="M277" s="10" t="str">
        <f>HYPERLINK("https://ceds.ed.gov/cedselementdetails.aspx?termid=4171")</f>
        <v>https://ceds.ed.gov/cedselementdetails.aspx?termid=4171</v>
      </c>
    </row>
    <row r="278" spans="1:13" ht="135">
      <c r="A278" s="10" t="s">
        <v>1440</v>
      </c>
      <c r="B278" s="10" t="s">
        <v>1441</v>
      </c>
      <c r="C278" s="10" t="s">
        <v>0</v>
      </c>
      <c r="D278" s="10" t="s">
        <v>1442</v>
      </c>
      <c r="E278" s="10"/>
      <c r="F278" s="10" t="s">
        <v>3</v>
      </c>
      <c r="G278" s="10" t="s">
        <v>156</v>
      </c>
      <c r="H278" s="10"/>
      <c r="I278" s="10"/>
      <c r="J278" s="13">
        <v>1149</v>
      </c>
      <c r="K278" s="10"/>
      <c r="L278" s="10" t="s">
        <v>1443</v>
      </c>
      <c r="M278" s="10" t="str">
        <f>HYPERLINK("https://ceds.ed.gov/cedselementdetails.aspx?termid=4162")</f>
        <v>https://ceds.ed.gov/cedselementdetails.aspx?termid=4162</v>
      </c>
    </row>
    <row r="279" spans="1:13" ht="135">
      <c r="A279" s="10" t="s">
        <v>1444</v>
      </c>
      <c r="B279" s="10" t="s">
        <v>1445</v>
      </c>
      <c r="C279" s="10" t="s">
        <v>0</v>
      </c>
      <c r="D279" s="10" t="s">
        <v>1442</v>
      </c>
      <c r="E279" s="10"/>
      <c r="F279" s="10" t="s">
        <v>3</v>
      </c>
      <c r="G279" s="10" t="s">
        <v>156</v>
      </c>
      <c r="H279" s="10"/>
      <c r="I279" s="10"/>
      <c r="J279" s="13">
        <v>1150</v>
      </c>
      <c r="K279" s="10"/>
      <c r="L279" s="10" t="s">
        <v>1446</v>
      </c>
      <c r="M279" s="10" t="str">
        <f>HYPERLINK("https://ceds.ed.gov/cedselementdetails.aspx?termid=4163")</f>
        <v>https://ceds.ed.gov/cedselementdetails.aspx?termid=4163</v>
      </c>
    </row>
    <row r="280" spans="1:13" ht="135">
      <c r="A280" s="10" t="s">
        <v>1447</v>
      </c>
      <c r="B280" s="10" t="s">
        <v>1448</v>
      </c>
      <c r="C280" s="10" t="s">
        <v>0</v>
      </c>
      <c r="D280" s="10" t="s">
        <v>1442</v>
      </c>
      <c r="E280" s="10"/>
      <c r="F280" s="10" t="s">
        <v>3</v>
      </c>
      <c r="G280" s="10" t="s">
        <v>16</v>
      </c>
      <c r="H280" s="10"/>
      <c r="I280" s="10"/>
      <c r="J280" s="13">
        <v>1147</v>
      </c>
      <c r="K280" s="10"/>
      <c r="L280" s="10" t="s">
        <v>1449</v>
      </c>
      <c r="M280" s="10" t="str">
        <f>HYPERLINK("https://ceds.ed.gov/cedselementdetails.aspx?termid=4160")</f>
        <v>https://ceds.ed.gov/cedselementdetails.aspx?termid=4160</v>
      </c>
    </row>
    <row r="281" spans="1:13" ht="135">
      <c r="A281" s="10" t="s">
        <v>1450</v>
      </c>
      <c r="B281" s="10" t="s">
        <v>1451</v>
      </c>
      <c r="C281" s="10" t="s">
        <v>0</v>
      </c>
      <c r="D281" s="10" t="s">
        <v>1442</v>
      </c>
      <c r="E281" s="10"/>
      <c r="F281" s="10" t="s">
        <v>3</v>
      </c>
      <c r="G281" s="10" t="s">
        <v>156</v>
      </c>
      <c r="H281" s="10"/>
      <c r="I281" s="10"/>
      <c r="J281" s="13">
        <v>1151</v>
      </c>
      <c r="K281" s="10"/>
      <c r="L281" s="10" t="s">
        <v>1452</v>
      </c>
      <c r="M281" s="10" t="str">
        <f>HYPERLINK("https://ceds.ed.gov/cedselementdetails.aspx?termid=4164")</f>
        <v>https://ceds.ed.gov/cedselementdetails.aspx?termid=4164</v>
      </c>
    </row>
    <row r="282" spans="1:13" ht="409.5">
      <c r="A282" s="10" t="s">
        <v>728</v>
      </c>
      <c r="B282" s="10" t="s">
        <v>729</v>
      </c>
      <c r="C282" s="11" t="s">
        <v>1025</v>
      </c>
      <c r="D282" s="10" t="s">
        <v>1453</v>
      </c>
      <c r="E282" s="10" t="s">
        <v>281</v>
      </c>
      <c r="F282" s="10"/>
      <c r="G282" s="10"/>
      <c r="H282" s="10"/>
      <c r="I282" s="10"/>
      <c r="J282" s="13">
        <v>425</v>
      </c>
      <c r="K282" s="10"/>
      <c r="L282" s="10" t="s">
        <v>730</v>
      </c>
      <c r="M282" s="10" t="str">
        <f>HYPERLINK("https://ceds.ed.gov/cedselementdetails.aspx?termid=3415")</f>
        <v>https://ceds.ed.gov/cedselementdetails.aspx?termid=3415</v>
      </c>
    </row>
    <row r="283" spans="1:13" ht="405">
      <c r="A283" s="10" t="s">
        <v>731</v>
      </c>
      <c r="B283" s="10" t="s">
        <v>732</v>
      </c>
      <c r="C283" s="11" t="s">
        <v>1026</v>
      </c>
      <c r="D283" s="10" t="s">
        <v>1454</v>
      </c>
      <c r="E283" s="10"/>
      <c r="F283" s="10" t="s">
        <v>1075</v>
      </c>
      <c r="G283" s="10"/>
      <c r="H283" s="10"/>
      <c r="I283" s="10"/>
      <c r="J283" s="13">
        <v>618</v>
      </c>
      <c r="K283" s="10"/>
      <c r="L283" s="10" t="s">
        <v>733</v>
      </c>
      <c r="M283" s="10" t="str">
        <f>HYPERLINK("https://ceds.ed.gov/cedselementdetails.aspx?termid=3611")</f>
        <v>https://ceds.ed.gov/cedselementdetails.aspx?termid=3611</v>
      </c>
    </row>
    <row r="284" spans="1:13" ht="360">
      <c r="A284" s="10" t="s">
        <v>734</v>
      </c>
      <c r="B284" s="10" t="s">
        <v>735</v>
      </c>
      <c r="C284" s="10" t="s">
        <v>0</v>
      </c>
      <c r="D284" s="10" t="s">
        <v>1455</v>
      </c>
      <c r="E284" s="10" t="s">
        <v>975</v>
      </c>
      <c r="F284" s="10" t="s">
        <v>1075</v>
      </c>
      <c r="G284" s="10" t="s">
        <v>20</v>
      </c>
      <c r="H284" s="10"/>
      <c r="I284" s="10"/>
      <c r="J284" s="13">
        <v>212</v>
      </c>
      <c r="K284" s="10" t="s">
        <v>736</v>
      </c>
      <c r="L284" s="10" t="s">
        <v>737</v>
      </c>
      <c r="M284" s="10" t="str">
        <f>HYPERLINK("https://ceds.ed.gov/cedselementdetails.aspx?termid=3212")</f>
        <v>https://ceds.ed.gov/cedselementdetails.aspx?termid=3212</v>
      </c>
    </row>
    <row r="285" spans="1:13" ht="90">
      <c r="A285" s="10" t="s">
        <v>738</v>
      </c>
      <c r="B285" s="10" t="s">
        <v>739</v>
      </c>
      <c r="C285" s="11" t="s">
        <v>1027</v>
      </c>
      <c r="D285" s="10" t="s">
        <v>1086</v>
      </c>
      <c r="E285" s="10" t="s">
        <v>6</v>
      </c>
      <c r="F285" s="10" t="s">
        <v>3</v>
      </c>
      <c r="G285" s="10"/>
      <c r="H285" s="10"/>
      <c r="I285" s="10"/>
      <c r="J285" s="13">
        <v>842</v>
      </c>
      <c r="K285" s="10"/>
      <c r="L285" s="10" t="s">
        <v>740</v>
      </c>
      <c r="M285" s="10" t="str">
        <f>HYPERLINK("https://ceds.ed.gov/cedselementdetails.aspx?termid=3842")</f>
        <v>https://ceds.ed.gov/cedselementdetails.aspx?termid=3842</v>
      </c>
    </row>
    <row r="286" spans="1:13" ht="210">
      <c r="A286" s="10" t="s">
        <v>742</v>
      </c>
      <c r="B286" s="10" t="s">
        <v>743</v>
      </c>
      <c r="C286" s="11" t="s">
        <v>1028</v>
      </c>
      <c r="D286" s="10" t="s">
        <v>1456</v>
      </c>
      <c r="E286" s="10" t="s">
        <v>977</v>
      </c>
      <c r="F286" s="10"/>
      <c r="G286" s="10"/>
      <c r="H286" s="10"/>
      <c r="I286" s="10"/>
      <c r="J286" s="13">
        <v>218</v>
      </c>
      <c r="K286" s="10"/>
      <c r="L286" s="10" t="s">
        <v>744</v>
      </c>
      <c r="M286" s="10" t="str">
        <f>HYPERLINK("https://ceds.ed.gov/cedselementdetails.aspx?termid=3218")</f>
        <v>https://ceds.ed.gov/cedselementdetails.aspx?termid=3218</v>
      </c>
    </row>
    <row r="287" spans="1:13" ht="409.5">
      <c r="A287" s="10" t="s">
        <v>745</v>
      </c>
      <c r="B287" s="10" t="s">
        <v>746</v>
      </c>
      <c r="C287" s="10" t="s">
        <v>921</v>
      </c>
      <c r="D287" s="10" t="s">
        <v>1457</v>
      </c>
      <c r="E287" s="10" t="s">
        <v>922</v>
      </c>
      <c r="F287" s="10" t="s">
        <v>1075</v>
      </c>
      <c r="G287" s="10"/>
      <c r="H287" s="10"/>
      <c r="I287" s="10"/>
      <c r="J287" s="13">
        <v>219</v>
      </c>
      <c r="K287" s="10"/>
      <c r="L287" s="10" t="s">
        <v>747</v>
      </c>
      <c r="M287" s="10" t="str">
        <f>HYPERLINK("https://ceds.ed.gov/cedselementdetails.aspx?termid=3219")</f>
        <v>https://ceds.ed.gov/cedselementdetails.aspx?termid=3219</v>
      </c>
    </row>
    <row r="288" spans="1:13" ht="240">
      <c r="A288" s="10" t="s">
        <v>748</v>
      </c>
      <c r="B288" s="10" t="s">
        <v>749</v>
      </c>
      <c r="C288" s="11" t="s">
        <v>1004</v>
      </c>
      <c r="D288" s="10" t="s">
        <v>1088</v>
      </c>
      <c r="E288" s="10" t="s">
        <v>345</v>
      </c>
      <c r="F288" s="10"/>
      <c r="G288" s="10"/>
      <c r="H288" s="10"/>
      <c r="I288" s="10"/>
      <c r="J288" s="13">
        <v>319</v>
      </c>
      <c r="K288" s="10"/>
      <c r="L288" s="10" t="s">
        <v>750</v>
      </c>
      <c r="M288" s="10" t="str">
        <f>HYPERLINK("https://ceds.ed.gov/cedselementdetails.aspx?termid=3319")</f>
        <v>https://ceds.ed.gov/cedselementdetails.aspx?termid=3319</v>
      </c>
    </row>
    <row r="289" spans="1:13" ht="45">
      <c r="A289" s="10" t="s">
        <v>1458</v>
      </c>
      <c r="B289" s="10" t="s">
        <v>1459</v>
      </c>
      <c r="C289" s="10" t="s">
        <v>921</v>
      </c>
      <c r="D289" s="10" t="s">
        <v>1211</v>
      </c>
      <c r="E289" s="10" t="s">
        <v>45</v>
      </c>
      <c r="F289" s="10" t="s">
        <v>3</v>
      </c>
      <c r="G289" s="10"/>
      <c r="H289" s="10"/>
      <c r="I289" s="10"/>
      <c r="J289" s="13">
        <v>807</v>
      </c>
      <c r="K289" s="10"/>
      <c r="L289" s="10" t="s">
        <v>1460</v>
      </c>
      <c r="M289" s="10" t="str">
        <f>HYPERLINK("https://ceds.ed.gov/cedselementdetails.aspx?termid=3806")</f>
        <v>https://ceds.ed.gov/cedselementdetails.aspx?termid=3806</v>
      </c>
    </row>
    <row r="290" spans="1:13" ht="30">
      <c r="A290" s="10" t="s">
        <v>1461</v>
      </c>
      <c r="B290" s="10" t="s">
        <v>1462</v>
      </c>
      <c r="C290" s="10" t="s">
        <v>0</v>
      </c>
      <c r="D290" s="10" t="s">
        <v>1211</v>
      </c>
      <c r="E290" s="10" t="s">
        <v>45</v>
      </c>
      <c r="F290" s="10" t="s">
        <v>3</v>
      </c>
      <c r="G290" s="10" t="s">
        <v>16</v>
      </c>
      <c r="H290" s="10"/>
      <c r="I290" s="10"/>
      <c r="J290" s="13">
        <v>808</v>
      </c>
      <c r="K290" s="10"/>
      <c r="L290" s="10" t="s">
        <v>1463</v>
      </c>
      <c r="M290" s="10" t="str">
        <f>HYPERLINK("https://ceds.ed.gov/cedselementdetails.aspx?termid=3807")</f>
        <v>https://ceds.ed.gov/cedselementdetails.aspx?termid=3807</v>
      </c>
    </row>
    <row r="291" spans="1:13" ht="60">
      <c r="A291" s="10" t="s">
        <v>1464</v>
      </c>
      <c r="B291" s="10" t="s">
        <v>1465</v>
      </c>
      <c r="C291" s="10" t="s">
        <v>0</v>
      </c>
      <c r="D291" s="10" t="s">
        <v>1211</v>
      </c>
      <c r="E291" s="10" t="s">
        <v>45</v>
      </c>
      <c r="F291" s="10" t="s">
        <v>3</v>
      </c>
      <c r="G291" s="10" t="s">
        <v>10</v>
      </c>
      <c r="H291" s="10"/>
      <c r="I291" s="10"/>
      <c r="J291" s="13">
        <v>1062</v>
      </c>
      <c r="K291" s="10"/>
      <c r="L291" s="10" t="s">
        <v>870</v>
      </c>
      <c r="M291" s="10" t="str">
        <f>HYPERLINK("https://ceds.ed.gov/cedselementdetails.aspx?termid=4068")</f>
        <v>https://ceds.ed.gov/cedselementdetails.aspx?termid=4068</v>
      </c>
    </row>
    <row r="292" spans="1:13" ht="60">
      <c r="A292" s="10" t="s">
        <v>1466</v>
      </c>
      <c r="B292" s="10" t="s">
        <v>1467</v>
      </c>
      <c r="C292" s="10" t="s">
        <v>0</v>
      </c>
      <c r="D292" s="10" t="s">
        <v>1211</v>
      </c>
      <c r="E292" s="10" t="s">
        <v>45</v>
      </c>
      <c r="F292" s="10" t="s">
        <v>3</v>
      </c>
      <c r="G292" s="10" t="s">
        <v>10</v>
      </c>
      <c r="H292" s="10"/>
      <c r="I292" s="10"/>
      <c r="J292" s="13">
        <v>1061</v>
      </c>
      <c r="K292" s="10"/>
      <c r="L292" s="10" t="s">
        <v>871</v>
      </c>
      <c r="M292" s="10" t="str">
        <f>HYPERLINK("https://ceds.ed.gov/cedselementdetails.aspx?termid=4067")</f>
        <v>https://ceds.ed.gov/cedselementdetails.aspx?termid=4067</v>
      </c>
    </row>
    <row r="293" spans="1:13" ht="180">
      <c r="A293" s="10" t="s">
        <v>751</v>
      </c>
      <c r="B293" s="10" t="s">
        <v>752</v>
      </c>
      <c r="C293" s="11" t="s">
        <v>1029</v>
      </c>
      <c r="D293" s="10" t="s">
        <v>1211</v>
      </c>
      <c r="E293" s="10" t="s">
        <v>45</v>
      </c>
      <c r="F293" s="10" t="s">
        <v>3</v>
      </c>
      <c r="G293" s="10"/>
      <c r="H293" s="10"/>
      <c r="I293" s="10"/>
      <c r="J293" s="13">
        <v>812</v>
      </c>
      <c r="K293" s="10"/>
      <c r="L293" s="10" t="s">
        <v>753</v>
      </c>
      <c r="M293" s="10" t="str">
        <f>HYPERLINK("https://ceds.ed.gov/cedselementdetails.aspx?termid=3811")</f>
        <v>https://ceds.ed.gov/cedselementdetails.aspx?termid=3811</v>
      </c>
    </row>
    <row r="294" spans="1:13" ht="60">
      <c r="A294" s="10" t="s">
        <v>754</v>
      </c>
      <c r="B294" s="10" t="s">
        <v>755</v>
      </c>
      <c r="C294" s="10" t="s">
        <v>921</v>
      </c>
      <c r="D294" s="10" t="s">
        <v>1211</v>
      </c>
      <c r="E294" s="10" t="s">
        <v>45</v>
      </c>
      <c r="F294" s="10" t="s">
        <v>3</v>
      </c>
      <c r="G294" s="10"/>
      <c r="H294" s="10"/>
      <c r="I294" s="10"/>
      <c r="J294" s="13">
        <v>811</v>
      </c>
      <c r="K294" s="10"/>
      <c r="L294" s="10" t="s">
        <v>756</v>
      </c>
      <c r="M294" s="10" t="str">
        <f>HYPERLINK("https://ceds.ed.gov/cedselementdetails.aspx?termid=3810")</f>
        <v>https://ceds.ed.gov/cedselementdetails.aspx?termid=3810</v>
      </c>
    </row>
    <row r="295" spans="1:13" ht="60">
      <c r="A295" s="10" t="s">
        <v>757</v>
      </c>
      <c r="B295" s="10" t="s">
        <v>758</v>
      </c>
      <c r="C295" s="10" t="s">
        <v>0</v>
      </c>
      <c r="D295" s="10" t="s">
        <v>1211</v>
      </c>
      <c r="E295" s="10" t="s">
        <v>45</v>
      </c>
      <c r="F295" s="10" t="s">
        <v>3</v>
      </c>
      <c r="G295" s="10" t="s">
        <v>20</v>
      </c>
      <c r="H295" s="10"/>
      <c r="I295" s="10"/>
      <c r="J295" s="13">
        <v>809</v>
      </c>
      <c r="K295" s="10"/>
      <c r="L295" s="10" t="s">
        <v>759</v>
      </c>
      <c r="M295" s="10" t="str">
        <f>HYPERLINK("https://ceds.ed.gov/cedselementdetails.aspx?termid=3808")</f>
        <v>https://ceds.ed.gov/cedselementdetails.aspx?termid=3808</v>
      </c>
    </row>
    <row r="296" spans="1:13" ht="30">
      <c r="A296" s="10" t="s">
        <v>760</v>
      </c>
      <c r="B296" s="10" t="s">
        <v>761</v>
      </c>
      <c r="C296" s="10" t="s">
        <v>0</v>
      </c>
      <c r="D296" s="10" t="s">
        <v>1211</v>
      </c>
      <c r="E296" s="10" t="s">
        <v>45</v>
      </c>
      <c r="F296" s="10" t="s">
        <v>3</v>
      </c>
      <c r="G296" s="10" t="s">
        <v>16</v>
      </c>
      <c r="H296" s="10"/>
      <c r="I296" s="10"/>
      <c r="J296" s="13">
        <v>810</v>
      </c>
      <c r="K296" s="10"/>
      <c r="L296" s="10" t="s">
        <v>762</v>
      </c>
      <c r="M296" s="10" t="str">
        <f>HYPERLINK("https://ceds.ed.gov/cedselementdetails.aspx?termid=3809")</f>
        <v>https://ceds.ed.gov/cedselementdetails.aspx?termid=3809</v>
      </c>
    </row>
    <row r="297" spans="1:13" ht="135">
      <c r="A297" s="10" t="s">
        <v>763</v>
      </c>
      <c r="B297" s="10" t="s">
        <v>764</v>
      </c>
      <c r="C297" s="11" t="s">
        <v>1030</v>
      </c>
      <c r="D297" s="10" t="s">
        <v>1468</v>
      </c>
      <c r="E297" s="10" t="s">
        <v>39</v>
      </c>
      <c r="F297" s="10"/>
      <c r="G297" s="10"/>
      <c r="H297" s="10"/>
      <c r="I297" s="10"/>
      <c r="J297" s="13">
        <v>573</v>
      </c>
      <c r="K297" s="10"/>
      <c r="L297" s="10" t="s">
        <v>765</v>
      </c>
      <c r="M297" s="10" t="str">
        <f>HYPERLINK("https://ceds.ed.gov/cedselementdetails.aspx?termid=3565")</f>
        <v>https://ceds.ed.gov/cedselementdetails.aspx?termid=3565</v>
      </c>
    </row>
    <row r="298" spans="1:13" ht="60">
      <c r="A298" s="10" t="s">
        <v>766</v>
      </c>
      <c r="B298" s="10" t="s">
        <v>767</v>
      </c>
      <c r="C298" s="10" t="s">
        <v>921</v>
      </c>
      <c r="D298" s="10" t="s">
        <v>1161</v>
      </c>
      <c r="E298" s="10" t="s">
        <v>978</v>
      </c>
      <c r="F298" s="10" t="s">
        <v>3</v>
      </c>
      <c r="G298" s="10"/>
      <c r="H298" s="10"/>
      <c r="I298" s="10"/>
      <c r="J298" s="13">
        <v>854</v>
      </c>
      <c r="K298" s="10"/>
      <c r="L298" s="10" t="s">
        <v>768</v>
      </c>
      <c r="M298" s="10" t="str">
        <f>HYPERLINK("https://ceds.ed.gov/cedselementdetails.aspx?termid=3854")</f>
        <v>https://ceds.ed.gov/cedselementdetails.aspx?termid=3854</v>
      </c>
    </row>
    <row r="299" spans="1:13" ht="45">
      <c r="A299" s="10" t="s">
        <v>770</v>
      </c>
      <c r="B299" s="10" t="s">
        <v>771</v>
      </c>
      <c r="C299" s="10" t="s">
        <v>921</v>
      </c>
      <c r="D299" s="10" t="s">
        <v>1469</v>
      </c>
      <c r="E299" s="10" t="s">
        <v>957</v>
      </c>
      <c r="F299" s="10" t="s">
        <v>3</v>
      </c>
      <c r="G299" s="10"/>
      <c r="H299" s="10"/>
      <c r="I299" s="10"/>
      <c r="J299" s="13">
        <v>863</v>
      </c>
      <c r="K299" s="10"/>
      <c r="L299" s="10" t="s">
        <v>772</v>
      </c>
      <c r="M299" s="10" t="str">
        <f>HYPERLINK("https://ceds.ed.gov/cedselementdetails.aspx?termid=3863")</f>
        <v>https://ceds.ed.gov/cedselementdetails.aspx?termid=3863</v>
      </c>
    </row>
    <row r="300" spans="1:13" ht="270">
      <c r="A300" s="10" t="s">
        <v>777</v>
      </c>
      <c r="B300" s="10" t="s">
        <v>778</v>
      </c>
      <c r="C300" s="10" t="s">
        <v>0</v>
      </c>
      <c r="D300" s="10" t="s">
        <v>1471</v>
      </c>
      <c r="E300" s="10" t="s">
        <v>39</v>
      </c>
      <c r="F300" s="10"/>
      <c r="G300" s="10" t="s">
        <v>10</v>
      </c>
      <c r="H300" s="10"/>
      <c r="I300" s="10"/>
      <c r="J300" s="13">
        <v>591</v>
      </c>
      <c r="K300" s="10"/>
      <c r="L300" s="10" t="s">
        <v>779</v>
      </c>
      <c r="M300" s="10" t="str">
        <f>HYPERLINK("https://ceds.ed.gov/cedselementdetails.aspx?termid=3584")</f>
        <v>https://ceds.ed.gov/cedselementdetails.aspx?termid=3584</v>
      </c>
    </row>
    <row r="301" spans="1:13" ht="270">
      <c r="A301" s="10" t="s">
        <v>780</v>
      </c>
      <c r="B301" s="10" t="s">
        <v>781</v>
      </c>
      <c r="C301" s="10" t="s">
        <v>0</v>
      </c>
      <c r="D301" s="10" t="s">
        <v>1471</v>
      </c>
      <c r="E301" s="10" t="s">
        <v>939</v>
      </c>
      <c r="F301" s="10"/>
      <c r="G301" s="10" t="s">
        <v>10</v>
      </c>
      <c r="H301" s="10"/>
      <c r="I301" s="10"/>
      <c r="J301" s="13">
        <v>590</v>
      </c>
      <c r="K301" s="10"/>
      <c r="L301" s="10" t="s">
        <v>782</v>
      </c>
      <c r="M301" s="10" t="str">
        <f>HYPERLINK("https://ceds.ed.gov/cedselementdetails.aspx?termid=3583")</f>
        <v>https://ceds.ed.gov/cedselementdetails.aspx?termid=3583</v>
      </c>
    </row>
    <row r="302" spans="1:13" ht="45">
      <c r="A302" s="10" t="s">
        <v>783</v>
      </c>
      <c r="B302" s="10" t="s">
        <v>784</v>
      </c>
      <c r="C302" s="10" t="s">
        <v>921</v>
      </c>
      <c r="D302" s="10" t="s">
        <v>1161</v>
      </c>
      <c r="E302" s="10" t="s">
        <v>6</v>
      </c>
      <c r="F302" s="10" t="s">
        <v>3</v>
      </c>
      <c r="G302" s="10"/>
      <c r="H302" s="10"/>
      <c r="I302" s="10"/>
      <c r="J302" s="13">
        <v>856</v>
      </c>
      <c r="K302" s="10"/>
      <c r="L302" s="10" t="s">
        <v>785</v>
      </c>
      <c r="M302" s="10" t="str">
        <f>HYPERLINK("https://ceds.ed.gov/cedselementdetails.aspx?termid=3856")</f>
        <v>https://ceds.ed.gov/cedselementdetails.aspx?termid=3856</v>
      </c>
    </row>
    <row r="303" spans="1:13" ht="60">
      <c r="A303" s="10" t="s">
        <v>786</v>
      </c>
      <c r="B303" s="10" t="s">
        <v>787</v>
      </c>
      <c r="C303" s="10" t="s">
        <v>921</v>
      </c>
      <c r="D303" s="10" t="s">
        <v>1161</v>
      </c>
      <c r="E303" s="10" t="s">
        <v>6</v>
      </c>
      <c r="F303" s="10" t="s">
        <v>3</v>
      </c>
      <c r="G303" s="10"/>
      <c r="H303" s="10"/>
      <c r="I303" s="10"/>
      <c r="J303" s="13">
        <v>855</v>
      </c>
      <c r="K303" s="10"/>
      <c r="L303" s="10" t="s">
        <v>788</v>
      </c>
      <c r="M303" s="10" t="str">
        <f>HYPERLINK("https://ceds.ed.gov/cedselementdetails.aspx?termid=3855")</f>
        <v>https://ceds.ed.gov/cedselementdetails.aspx?termid=3855</v>
      </c>
    </row>
    <row r="304" spans="1:13" ht="45">
      <c r="A304" s="10" t="s">
        <v>789</v>
      </c>
      <c r="B304" s="10" t="s">
        <v>790</v>
      </c>
      <c r="C304" s="10" t="s">
        <v>921</v>
      </c>
      <c r="D304" s="10" t="s">
        <v>1472</v>
      </c>
      <c r="E304" s="10" t="s">
        <v>6</v>
      </c>
      <c r="F304" s="10" t="s">
        <v>3</v>
      </c>
      <c r="G304" s="10"/>
      <c r="H304" s="10"/>
      <c r="I304" s="10"/>
      <c r="J304" s="13">
        <v>845</v>
      </c>
      <c r="K304" s="10"/>
      <c r="L304" s="10" t="s">
        <v>791</v>
      </c>
      <c r="M304" s="10" t="str">
        <f>HYPERLINK("https://ceds.ed.gov/cedselementdetails.aspx?termid=3845")</f>
        <v>https://ceds.ed.gov/cedselementdetails.aspx?termid=3845</v>
      </c>
    </row>
    <row r="305" spans="1:13" ht="45">
      <c r="A305" s="10" t="s">
        <v>792</v>
      </c>
      <c r="B305" s="10" t="s">
        <v>793</v>
      </c>
      <c r="C305" s="10" t="s">
        <v>921</v>
      </c>
      <c r="D305" s="10" t="s">
        <v>1161</v>
      </c>
      <c r="E305" s="10" t="s">
        <v>6</v>
      </c>
      <c r="F305" s="10" t="s">
        <v>3</v>
      </c>
      <c r="G305" s="10"/>
      <c r="H305" s="10"/>
      <c r="I305" s="10"/>
      <c r="J305" s="13">
        <v>853</v>
      </c>
      <c r="K305" s="10"/>
      <c r="L305" s="10" t="s">
        <v>794</v>
      </c>
      <c r="M305" s="10" t="str">
        <f>HYPERLINK("https://ceds.ed.gov/cedselementdetails.aspx?termid=3853")</f>
        <v>https://ceds.ed.gov/cedselementdetails.aspx?termid=3853</v>
      </c>
    </row>
    <row r="306" spans="1:13" ht="45">
      <c r="A306" s="10" t="s">
        <v>1473</v>
      </c>
      <c r="B306" s="10" t="s">
        <v>1474</v>
      </c>
      <c r="C306" s="10" t="s">
        <v>921</v>
      </c>
      <c r="D306" s="10" t="s">
        <v>1086</v>
      </c>
      <c r="E306" s="10" t="s">
        <v>6</v>
      </c>
      <c r="F306" s="10" t="s">
        <v>3</v>
      </c>
      <c r="G306" s="10"/>
      <c r="H306" s="10" t="s">
        <v>1475</v>
      </c>
      <c r="I306" s="10"/>
      <c r="J306" s="13">
        <v>859</v>
      </c>
      <c r="K306" s="10"/>
      <c r="L306" s="10" t="s">
        <v>1476</v>
      </c>
      <c r="M306" s="10" t="str">
        <f>HYPERLINK("https://ceds.ed.gov/cedselementdetails.aspx?termid=3859")</f>
        <v>https://ceds.ed.gov/cedselementdetails.aspx?termid=3859</v>
      </c>
    </row>
    <row r="307" spans="1:13" ht="409.5">
      <c r="A307" s="10" t="s">
        <v>795</v>
      </c>
      <c r="B307" s="10" t="s">
        <v>796</v>
      </c>
      <c r="C307" s="11" t="s">
        <v>1477</v>
      </c>
      <c r="D307" s="10" t="s">
        <v>1478</v>
      </c>
      <c r="E307" s="10" t="s">
        <v>922</v>
      </c>
      <c r="F307" s="10" t="s">
        <v>2</v>
      </c>
      <c r="G307" s="10"/>
      <c r="H307" s="10" t="s">
        <v>797</v>
      </c>
      <c r="I307" s="10"/>
      <c r="J307" s="13">
        <v>225</v>
      </c>
      <c r="K307" s="10"/>
      <c r="L307" s="10" t="s">
        <v>798</v>
      </c>
      <c r="M307" s="10" t="str">
        <f>HYPERLINK("https://ceds.ed.gov/cedselementdetails.aspx?termid=3225")</f>
        <v>https://ceds.ed.gov/cedselementdetails.aspx?termid=3225</v>
      </c>
    </row>
    <row r="308" spans="1:13" ht="75">
      <c r="A308" s="10" t="s">
        <v>799</v>
      </c>
      <c r="B308" s="10" t="s">
        <v>800</v>
      </c>
      <c r="C308" s="11" t="s">
        <v>1032</v>
      </c>
      <c r="D308" s="10" t="s">
        <v>1298</v>
      </c>
      <c r="E308" s="10" t="s">
        <v>345</v>
      </c>
      <c r="F308" s="10"/>
      <c r="G308" s="10"/>
      <c r="H308" s="10"/>
      <c r="I308" s="10"/>
      <c r="J308" s="13">
        <v>305</v>
      </c>
      <c r="K308" s="10"/>
      <c r="L308" s="10" t="s">
        <v>801</v>
      </c>
      <c r="M308" s="10" t="str">
        <f>HYPERLINK("https://ceds.ed.gov/cedselementdetails.aspx?termid=3305")</f>
        <v>https://ceds.ed.gov/cedselementdetails.aspx?termid=3305</v>
      </c>
    </row>
    <row r="309" spans="1:13" ht="45">
      <c r="A309" s="10" t="s">
        <v>802</v>
      </c>
      <c r="B309" s="10" t="s">
        <v>803</v>
      </c>
      <c r="C309" s="10" t="s">
        <v>0</v>
      </c>
      <c r="D309" s="10" t="s">
        <v>1420</v>
      </c>
      <c r="E309" s="10" t="s">
        <v>6</v>
      </c>
      <c r="F309" s="10" t="s">
        <v>3</v>
      </c>
      <c r="G309" s="10" t="s">
        <v>10</v>
      </c>
      <c r="H309" s="10"/>
      <c r="I309" s="10"/>
      <c r="J309" s="13">
        <v>830</v>
      </c>
      <c r="K309" s="10" t="s">
        <v>804</v>
      </c>
      <c r="L309" s="10" t="s">
        <v>805</v>
      </c>
      <c r="M309" s="10" t="str">
        <f>HYPERLINK("https://ceds.ed.gov/cedselementdetails.aspx?termid=3830")</f>
        <v>https://ceds.ed.gov/cedselementdetails.aspx?termid=3830</v>
      </c>
    </row>
    <row r="310" spans="1:13" ht="45">
      <c r="A310" s="10" t="s">
        <v>806</v>
      </c>
      <c r="B310" s="10" t="s">
        <v>807</v>
      </c>
      <c r="C310" s="10" t="s">
        <v>0</v>
      </c>
      <c r="D310" s="10" t="s">
        <v>1420</v>
      </c>
      <c r="E310" s="10" t="s">
        <v>6</v>
      </c>
      <c r="F310" s="10" t="s">
        <v>3</v>
      </c>
      <c r="G310" s="10" t="s">
        <v>10</v>
      </c>
      <c r="H310" s="10"/>
      <c r="I310" s="10"/>
      <c r="J310" s="13">
        <v>831</v>
      </c>
      <c r="K310" s="10" t="s">
        <v>808</v>
      </c>
      <c r="L310" s="10" t="s">
        <v>809</v>
      </c>
      <c r="M310" s="10" t="str">
        <f>HYPERLINK("https://ceds.ed.gov/cedselementdetails.aspx?termid=3831")</f>
        <v>https://ceds.ed.gov/cedselementdetails.aspx?termid=3831</v>
      </c>
    </row>
    <row r="311" spans="1:13" ht="225">
      <c r="A311" s="10" t="s">
        <v>810</v>
      </c>
      <c r="B311" s="10" t="s">
        <v>811</v>
      </c>
      <c r="C311" s="11" t="s">
        <v>1033</v>
      </c>
      <c r="D311" s="10" t="s">
        <v>1420</v>
      </c>
      <c r="E311" s="10" t="s">
        <v>812</v>
      </c>
      <c r="F311" s="10"/>
      <c r="G311" s="10"/>
      <c r="H311" s="10"/>
      <c r="I311" s="10"/>
      <c r="J311" s="13">
        <v>357</v>
      </c>
      <c r="K311" s="10" t="s">
        <v>813</v>
      </c>
      <c r="L311" s="10" t="s">
        <v>814</v>
      </c>
      <c r="M311" s="10" t="str">
        <f>HYPERLINK("https://ceds.ed.gov/cedselementdetails.aspx?termid=3356")</f>
        <v>https://ceds.ed.gov/cedselementdetails.aspx?termid=3356</v>
      </c>
    </row>
    <row r="312" spans="1:13" ht="45">
      <c r="A312" s="10" t="s">
        <v>815</v>
      </c>
      <c r="B312" s="10" t="s">
        <v>816</v>
      </c>
      <c r="C312" s="10" t="s">
        <v>0</v>
      </c>
      <c r="D312" s="10" t="s">
        <v>1420</v>
      </c>
      <c r="E312" s="10" t="s">
        <v>812</v>
      </c>
      <c r="F312" s="10"/>
      <c r="G312" s="10" t="s">
        <v>220</v>
      </c>
      <c r="H312" s="10"/>
      <c r="I312" s="10"/>
      <c r="J312" s="13">
        <v>358</v>
      </c>
      <c r="K312" s="10" t="s">
        <v>817</v>
      </c>
      <c r="L312" s="10" t="s">
        <v>818</v>
      </c>
      <c r="M312" s="10" t="str">
        <f>HYPERLINK("https://ceds.ed.gov/cedselementdetails.aspx?termid=3357")</f>
        <v>https://ceds.ed.gov/cedselementdetails.aspx?termid=3357</v>
      </c>
    </row>
    <row r="313" spans="1:13" ht="45">
      <c r="A313" s="10" t="s">
        <v>1479</v>
      </c>
      <c r="B313" s="10" t="s">
        <v>1480</v>
      </c>
      <c r="C313" s="10" t="s">
        <v>921</v>
      </c>
      <c r="D313" s="10" t="s">
        <v>1272</v>
      </c>
      <c r="E313" s="10" t="s">
        <v>6</v>
      </c>
      <c r="F313" s="10" t="s">
        <v>3</v>
      </c>
      <c r="G313" s="10"/>
      <c r="H313" s="10"/>
      <c r="I313" s="10"/>
      <c r="J313" s="13">
        <v>850</v>
      </c>
      <c r="K313" s="10"/>
      <c r="L313" s="10" t="s">
        <v>1481</v>
      </c>
      <c r="M313" s="10" t="str">
        <f>HYPERLINK("https://ceds.ed.gov/cedselementdetails.aspx?termid=3850")</f>
        <v>https://ceds.ed.gov/cedselementdetails.aspx?termid=3850</v>
      </c>
    </row>
    <row r="314" spans="1:13" ht="345">
      <c r="A314" s="10" t="s">
        <v>819</v>
      </c>
      <c r="B314" s="10" t="s">
        <v>820</v>
      </c>
      <c r="C314" s="11" t="s">
        <v>1034</v>
      </c>
      <c r="D314" s="10" t="s">
        <v>1272</v>
      </c>
      <c r="E314" s="10" t="s">
        <v>352</v>
      </c>
      <c r="F314" s="10"/>
      <c r="G314" s="10"/>
      <c r="H314" s="10"/>
      <c r="I314" s="10"/>
      <c r="J314" s="13">
        <v>307</v>
      </c>
      <c r="K314" s="10"/>
      <c r="L314" s="10" t="s">
        <v>821</v>
      </c>
      <c r="M314" s="10" t="str">
        <f>HYPERLINK("https://ceds.ed.gov/cedselementdetails.aspx?termid=3307")</f>
        <v>https://ceds.ed.gov/cedselementdetails.aspx?termid=3307</v>
      </c>
    </row>
    <row r="315" spans="1:13" ht="45">
      <c r="A315" s="10" t="s">
        <v>822</v>
      </c>
      <c r="B315" s="10" t="s">
        <v>823</v>
      </c>
      <c r="C315" s="10" t="s">
        <v>0</v>
      </c>
      <c r="D315" s="10" t="s">
        <v>1211</v>
      </c>
      <c r="E315" s="10" t="s">
        <v>45</v>
      </c>
      <c r="F315" s="10" t="s">
        <v>3</v>
      </c>
      <c r="G315" s="10" t="s">
        <v>55</v>
      </c>
      <c r="H315" s="10"/>
      <c r="I315" s="10"/>
      <c r="J315" s="13">
        <v>804</v>
      </c>
      <c r="K315" s="10"/>
      <c r="L315" s="10" t="s">
        <v>824</v>
      </c>
      <c r="M315" s="10" t="str">
        <f>HYPERLINK("https://ceds.ed.gov/cedselementdetails.aspx?termid=3803")</f>
        <v>https://ceds.ed.gov/cedselementdetails.aspx?termid=3803</v>
      </c>
    </row>
    <row r="316" spans="1:13" ht="60">
      <c r="A316" s="10" t="s">
        <v>826</v>
      </c>
      <c r="B316" s="10" t="s">
        <v>827</v>
      </c>
      <c r="C316" s="10" t="s">
        <v>0</v>
      </c>
      <c r="D316" s="10" t="s">
        <v>1482</v>
      </c>
      <c r="E316" s="10" t="s">
        <v>949</v>
      </c>
      <c r="F316" s="10"/>
      <c r="G316" s="10" t="s">
        <v>16</v>
      </c>
      <c r="H316" s="10"/>
      <c r="I316" s="10"/>
      <c r="J316" s="13">
        <v>631</v>
      </c>
      <c r="K316" s="10"/>
      <c r="L316" s="10" t="s">
        <v>828</v>
      </c>
      <c r="M316" s="10" t="str">
        <f>HYPERLINK("https://ceds.ed.gov/cedselementdetails.aspx?termid=3624")</f>
        <v>https://ceds.ed.gov/cedselementdetails.aspx?termid=3624</v>
      </c>
    </row>
    <row r="317" spans="1:13" ht="45">
      <c r="A317" s="10" t="s">
        <v>829</v>
      </c>
      <c r="B317" s="10" t="s">
        <v>830</v>
      </c>
      <c r="C317" s="10" t="s">
        <v>921</v>
      </c>
      <c r="D317" s="10" t="s">
        <v>1263</v>
      </c>
      <c r="E317" s="10" t="s">
        <v>956</v>
      </c>
      <c r="F317" s="10" t="s">
        <v>3</v>
      </c>
      <c r="G317" s="10"/>
      <c r="H317" s="10"/>
      <c r="I317" s="10"/>
      <c r="J317" s="13">
        <v>822</v>
      </c>
      <c r="K317" s="10"/>
      <c r="L317" s="10" t="s">
        <v>831</v>
      </c>
      <c r="M317" s="10" t="str">
        <f>HYPERLINK("https://ceds.ed.gov/cedselementdetails.aspx?termid=3821")</f>
        <v>https://ceds.ed.gov/cedselementdetails.aspx?termid=3821</v>
      </c>
    </row>
    <row r="318" spans="1:13" ht="60">
      <c r="A318" s="10" t="s">
        <v>832</v>
      </c>
      <c r="B318" s="10" t="s">
        <v>1483</v>
      </c>
      <c r="C318" s="10" t="s">
        <v>0</v>
      </c>
      <c r="D318" s="10" t="s">
        <v>1088</v>
      </c>
      <c r="E318" s="10"/>
      <c r="F318" s="10" t="s">
        <v>2</v>
      </c>
      <c r="G318" s="10" t="s">
        <v>10</v>
      </c>
      <c r="H318" s="10" t="s">
        <v>154</v>
      </c>
      <c r="I318" s="10"/>
      <c r="J318" s="13">
        <v>326</v>
      </c>
      <c r="K318" s="10"/>
      <c r="L318" s="10" t="s">
        <v>833</v>
      </c>
      <c r="M318" s="10" t="str">
        <f>HYPERLINK("https://ceds.ed.gov/cedselementdetails.aspx?termid=3326")</f>
        <v>https://ceds.ed.gov/cedselementdetails.aspx?termid=3326</v>
      </c>
    </row>
    <row r="319" spans="1:13" ht="60">
      <c r="A319" s="10" t="s">
        <v>834</v>
      </c>
      <c r="B319" s="10" t="s">
        <v>835</v>
      </c>
      <c r="C319" s="10" t="s">
        <v>0</v>
      </c>
      <c r="D319" s="10" t="s">
        <v>1088</v>
      </c>
      <c r="E319" s="10"/>
      <c r="F319" s="10"/>
      <c r="G319" s="10" t="s">
        <v>10</v>
      </c>
      <c r="H319" s="10"/>
      <c r="I319" s="10"/>
      <c r="J319" s="13">
        <v>327</v>
      </c>
      <c r="K319" s="10"/>
      <c r="L319" s="10" t="s">
        <v>836</v>
      </c>
      <c r="M319" s="10" t="str">
        <f>HYPERLINK("https://ceds.ed.gov/cedselementdetails.aspx?termid=3327")</f>
        <v>https://ceds.ed.gov/cedselementdetails.aspx?termid=3327</v>
      </c>
    </row>
    <row r="320" spans="1:13" ht="105">
      <c r="A320" s="10" t="s">
        <v>1484</v>
      </c>
      <c r="B320" s="10" t="s">
        <v>776</v>
      </c>
      <c r="C320" s="11" t="s">
        <v>1031</v>
      </c>
      <c r="D320" s="10" t="s">
        <v>1230</v>
      </c>
      <c r="E320" s="10" t="s">
        <v>947</v>
      </c>
      <c r="F320" s="10" t="s">
        <v>2</v>
      </c>
      <c r="G320" s="10"/>
      <c r="H320" s="10" t="s">
        <v>1485</v>
      </c>
      <c r="I320" s="10"/>
      <c r="J320" s="13">
        <v>353</v>
      </c>
      <c r="K320" s="10"/>
      <c r="L320" s="10" t="s">
        <v>1486</v>
      </c>
      <c r="M320" s="10" t="str">
        <f>HYPERLINK("https://ceds.ed.gov/cedselementdetails.aspx?termid=3352")</f>
        <v>https://ceds.ed.gov/cedselementdetails.aspx?termid=3352</v>
      </c>
    </row>
    <row r="321" spans="1:13" ht="30">
      <c r="A321" s="10" t="s">
        <v>837</v>
      </c>
      <c r="B321" s="10" t="s">
        <v>838</v>
      </c>
      <c r="C321" s="10" t="s">
        <v>0</v>
      </c>
      <c r="D321" s="10" t="s">
        <v>1238</v>
      </c>
      <c r="E321" s="10" t="s">
        <v>956</v>
      </c>
      <c r="F321" s="10" t="s">
        <v>3</v>
      </c>
      <c r="G321" s="10" t="s">
        <v>68</v>
      </c>
      <c r="H321" s="10"/>
      <c r="I321" s="10"/>
      <c r="J321" s="13">
        <v>986</v>
      </c>
      <c r="K321" s="10"/>
      <c r="L321" s="10" t="s">
        <v>839</v>
      </c>
      <c r="M321" s="10" t="str">
        <f>HYPERLINK("https://ceds.ed.gov/cedselementdetails.aspx?termid=3988")</f>
        <v>https://ceds.ed.gov/cedselementdetails.aspx?termid=3988</v>
      </c>
    </row>
    <row r="322" spans="1:13" ht="30">
      <c r="A322" s="10" t="s">
        <v>840</v>
      </c>
      <c r="B322" s="10" t="s">
        <v>841</v>
      </c>
      <c r="C322" s="10" t="s">
        <v>0</v>
      </c>
      <c r="D322" s="10" t="s">
        <v>1238</v>
      </c>
      <c r="E322" s="10" t="s">
        <v>956</v>
      </c>
      <c r="F322" s="10" t="s">
        <v>3</v>
      </c>
      <c r="G322" s="10" t="s">
        <v>68</v>
      </c>
      <c r="H322" s="10"/>
      <c r="I322" s="10"/>
      <c r="J322" s="13">
        <v>985</v>
      </c>
      <c r="K322" s="10"/>
      <c r="L322" s="10" t="s">
        <v>842</v>
      </c>
      <c r="M322" s="10" t="str">
        <f>HYPERLINK("https://ceds.ed.gov/cedselementdetails.aspx?termid=3986")</f>
        <v>https://ceds.ed.gov/cedselementdetails.aspx?termid=3986</v>
      </c>
    </row>
    <row r="323" spans="1:13" ht="240">
      <c r="A323" s="10" t="s">
        <v>843</v>
      </c>
      <c r="B323" s="10" t="s">
        <v>844</v>
      </c>
      <c r="C323" s="11" t="s">
        <v>1036</v>
      </c>
      <c r="D323" s="10" t="s">
        <v>1487</v>
      </c>
      <c r="E323" s="10" t="s">
        <v>979</v>
      </c>
      <c r="F323" s="10" t="s">
        <v>1075</v>
      </c>
      <c r="G323" s="10"/>
      <c r="H323" s="10"/>
      <c r="I323" s="10" t="s">
        <v>845</v>
      </c>
      <c r="J323" s="13">
        <v>255</v>
      </c>
      <c r="K323" s="10"/>
      <c r="L323" s="10" t="s">
        <v>843</v>
      </c>
      <c r="M323" s="10" t="str">
        <f>HYPERLINK("https://ceds.ed.gov/cedselementdetails.aspx?termid=3255")</f>
        <v>https://ceds.ed.gov/cedselementdetails.aspx?termid=3255</v>
      </c>
    </row>
    <row r="324" spans="1:13" ht="30">
      <c r="A324" s="10" t="s">
        <v>846</v>
      </c>
      <c r="B324" s="10" t="s">
        <v>847</v>
      </c>
      <c r="C324" s="10" t="s">
        <v>0</v>
      </c>
      <c r="D324" s="10" t="s">
        <v>1488</v>
      </c>
      <c r="E324" s="10" t="s">
        <v>949</v>
      </c>
      <c r="F324" s="10"/>
      <c r="G324" s="10" t="s">
        <v>16</v>
      </c>
      <c r="H324" s="10"/>
      <c r="I324" s="10"/>
      <c r="J324" s="13">
        <v>632</v>
      </c>
      <c r="K324" s="10"/>
      <c r="L324" s="10" t="s">
        <v>848</v>
      </c>
      <c r="M324" s="10" t="str">
        <f>HYPERLINK("https://ceds.ed.gov/cedselementdetails.aspx?termid=3625")</f>
        <v>https://ceds.ed.gov/cedselementdetails.aspx?termid=3625</v>
      </c>
    </row>
    <row r="325" spans="1:13" ht="409.5">
      <c r="A325" s="10" t="s">
        <v>849</v>
      </c>
      <c r="B325" s="10" t="s">
        <v>850</v>
      </c>
      <c r="C325" s="10" t="s">
        <v>0</v>
      </c>
      <c r="D325" s="10" t="s">
        <v>1489</v>
      </c>
      <c r="E325" s="10" t="s">
        <v>980</v>
      </c>
      <c r="F325" s="10" t="s">
        <v>1075</v>
      </c>
      <c r="G325" s="10" t="s">
        <v>851</v>
      </c>
      <c r="H325" s="10"/>
      <c r="I325" s="10" t="s">
        <v>852</v>
      </c>
      <c r="J325" s="13">
        <v>259</v>
      </c>
      <c r="K325" s="10" t="s">
        <v>853</v>
      </c>
      <c r="L325" s="10" t="s">
        <v>854</v>
      </c>
      <c r="M325" s="10" t="str">
        <f>HYPERLINK("https://ceds.ed.gov/cedselementdetails.aspx?termid=3259")</f>
        <v>https://ceds.ed.gov/cedselementdetails.aspx?termid=3259</v>
      </c>
    </row>
    <row r="326" spans="1:13" ht="180">
      <c r="A326" s="10" t="s">
        <v>855</v>
      </c>
      <c r="B326" s="10" t="s">
        <v>856</v>
      </c>
      <c r="C326" s="11" t="s">
        <v>1037</v>
      </c>
      <c r="D326" s="10" t="s">
        <v>1298</v>
      </c>
      <c r="E326" s="10" t="s">
        <v>927</v>
      </c>
      <c r="F326" s="10"/>
      <c r="G326" s="10"/>
      <c r="H326" s="10"/>
      <c r="I326" s="10"/>
      <c r="J326" s="13">
        <v>333</v>
      </c>
      <c r="K326" s="10"/>
      <c r="L326" s="10" t="s">
        <v>857</v>
      </c>
      <c r="M326" s="10" t="str">
        <f>HYPERLINK("https://ceds.ed.gov/cedselementdetails.aspx?termid=3332")</f>
        <v>https://ceds.ed.gov/cedselementdetails.aspx?termid=3332</v>
      </c>
    </row>
    <row r="327" spans="1:13" ht="135">
      <c r="A327" s="10" t="s">
        <v>1490</v>
      </c>
      <c r="B327" s="10" t="s">
        <v>1491</v>
      </c>
      <c r="C327" s="11" t="s">
        <v>1492</v>
      </c>
      <c r="D327" s="10" t="s">
        <v>1284</v>
      </c>
      <c r="E327" s="10" t="s">
        <v>6</v>
      </c>
      <c r="F327" s="10" t="s">
        <v>3</v>
      </c>
      <c r="G327" s="10"/>
      <c r="H327" s="10"/>
      <c r="I327" s="10"/>
      <c r="J327" s="13">
        <v>852</v>
      </c>
      <c r="K327" s="10"/>
      <c r="L327" s="10" t="s">
        <v>1493</v>
      </c>
      <c r="M327" s="10" t="str">
        <f>HYPERLINK("https://ceds.ed.gov/cedselementdetails.aspx?termid=3852")</f>
        <v>https://ceds.ed.gov/cedselementdetails.aspx?termid=3852</v>
      </c>
    </row>
    <row r="328" spans="1:13" ht="90">
      <c r="A328" s="10" t="s">
        <v>1494</v>
      </c>
      <c r="B328" s="10" t="s">
        <v>1495</v>
      </c>
      <c r="C328" s="10" t="s">
        <v>0</v>
      </c>
      <c r="D328" s="10" t="s">
        <v>1496</v>
      </c>
      <c r="E328" s="10"/>
      <c r="F328" s="10" t="s">
        <v>3</v>
      </c>
      <c r="G328" s="10" t="s">
        <v>1497</v>
      </c>
      <c r="H328" s="10"/>
      <c r="I328" s="10"/>
      <c r="J328" s="13">
        <v>1242</v>
      </c>
      <c r="K328" s="10" t="s">
        <v>1498</v>
      </c>
      <c r="L328" s="10" t="s">
        <v>1499</v>
      </c>
      <c r="M328" s="10" t="str">
        <f>HYPERLINK("https://ceds.ed.gov/cedselementdetails.aspx?termid=4208")</f>
        <v>https://ceds.ed.gov/cedselementdetails.aspx?termid=4208</v>
      </c>
    </row>
    <row r="329" spans="1:13" ht="75">
      <c r="A329" s="10" t="s">
        <v>1500</v>
      </c>
      <c r="B329" s="10" t="s">
        <v>1501</v>
      </c>
      <c r="C329" s="10" t="s">
        <v>921</v>
      </c>
      <c r="D329" s="10" t="s">
        <v>1502</v>
      </c>
      <c r="E329" s="10" t="s">
        <v>6</v>
      </c>
      <c r="F329" s="10" t="s">
        <v>3</v>
      </c>
      <c r="G329" s="10"/>
      <c r="H329" s="10"/>
      <c r="I329" s="10"/>
      <c r="J329" s="13">
        <v>1001</v>
      </c>
      <c r="K329" s="10"/>
      <c r="L329" s="10" t="s">
        <v>1503</v>
      </c>
      <c r="M329" s="10" t="str">
        <f>HYPERLINK("https://ceds.ed.gov/cedselementdetails.aspx?termid=4004")</f>
        <v>https://ceds.ed.gov/cedselementdetails.aspx?termid=4004</v>
      </c>
    </row>
    <row r="330" spans="1:13" ht="75">
      <c r="A330" s="10" t="s">
        <v>858</v>
      </c>
      <c r="B330" s="10" t="s">
        <v>1504</v>
      </c>
      <c r="C330" s="10" t="s">
        <v>0</v>
      </c>
      <c r="D330" s="10" t="s">
        <v>1089</v>
      </c>
      <c r="E330" s="10" t="s">
        <v>45</v>
      </c>
      <c r="F330" s="10" t="s">
        <v>3</v>
      </c>
      <c r="G330" s="10" t="s">
        <v>10</v>
      </c>
      <c r="H330" s="10"/>
      <c r="I330" s="10"/>
      <c r="J330" s="13">
        <v>793</v>
      </c>
      <c r="K330" s="10"/>
      <c r="L330" s="10" t="s">
        <v>859</v>
      </c>
      <c r="M330" s="10" t="str">
        <f>HYPERLINK("https://ceds.ed.gov/cedselementdetails.aspx?termid=3792")</f>
        <v>https://ceds.ed.gov/cedselementdetails.aspx?termid=3792</v>
      </c>
    </row>
    <row r="331" spans="1:13" ht="75">
      <c r="A331" s="10" t="s">
        <v>860</v>
      </c>
      <c r="B331" s="10" t="s">
        <v>1505</v>
      </c>
      <c r="C331" s="10" t="s">
        <v>0</v>
      </c>
      <c r="D331" s="10" t="s">
        <v>1089</v>
      </c>
      <c r="E331" s="10" t="s">
        <v>45</v>
      </c>
      <c r="F331" s="10" t="s">
        <v>3</v>
      </c>
      <c r="G331" s="10" t="s">
        <v>10</v>
      </c>
      <c r="H331" s="10"/>
      <c r="I331" s="10"/>
      <c r="J331" s="13">
        <v>794</v>
      </c>
      <c r="K331" s="10"/>
      <c r="L331" s="10" t="s">
        <v>861</v>
      </c>
      <c r="M331" s="10" t="str">
        <f>HYPERLINK("https://ceds.ed.gov/cedselementdetails.aspx?termid=3793")</f>
        <v>https://ceds.ed.gov/cedselementdetails.aspx?termid=3793</v>
      </c>
    </row>
    <row r="332" spans="1:13" ht="345">
      <c r="A332" s="10" t="s">
        <v>862</v>
      </c>
      <c r="B332" s="10" t="s">
        <v>863</v>
      </c>
      <c r="C332" s="11" t="s">
        <v>1038</v>
      </c>
      <c r="D332" s="10" t="s">
        <v>1506</v>
      </c>
      <c r="E332" s="10" t="s">
        <v>981</v>
      </c>
      <c r="F332" s="10" t="s">
        <v>2</v>
      </c>
      <c r="G332" s="10"/>
      <c r="H332" s="10" t="s">
        <v>864</v>
      </c>
      <c r="I332" s="10"/>
      <c r="J332" s="13">
        <v>1074</v>
      </c>
      <c r="K332" s="10"/>
      <c r="L332" s="10" t="s">
        <v>865</v>
      </c>
      <c r="M332" s="10" t="str">
        <f>HYPERLINK("https://ceds.ed.gov/cedselementdetails.aspx?termid=3162")</f>
        <v>https://ceds.ed.gov/cedselementdetails.aspx?termid=3162</v>
      </c>
    </row>
    <row r="333" spans="1:13" ht="165">
      <c r="A333" s="10" t="s">
        <v>866</v>
      </c>
      <c r="B333" s="10" t="s">
        <v>867</v>
      </c>
      <c r="C333" s="10" t="s">
        <v>0</v>
      </c>
      <c r="D333" s="10" t="s">
        <v>1507</v>
      </c>
      <c r="E333" s="10" t="s">
        <v>982</v>
      </c>
      <c r="F333" s="10" t="s">
        <v>2</v>
      </c>
      <c r="G333" s="10" t="s">
        <v>20</v>
      </c>
      <c r="H333" s="10" t="s">
        <v>868</v>
      </c>
      <c r="I333" s="10"/>
      <c r="J333" s="13">
        <v>1070</v>
      </c>
      <c r="K333" s="10"/>
      <c r="L333" s="10" t="s">
        <v>869</v>
      </c>
      <c r="M333" s="10" t="str">
        <f>HYPERLINK("https://ceds.ed.gov/cedselementdetails.aspx?termid=3156")</f>
        <v>https://ceds.ed.gov/cedselementdetails.aspx?termid=3156</v>
      </c>
    </row>
    <row r="334" spans="1:13" ht="409.5">
      <c r="A334" s="10" t="s">
        <v>872</v>
      </c>
      <c r="B334" s="10" t="s">
        <v>873</v>
      </c>
      <c r="C334" s="11" t="s">
        <v>1012</v>
      </c>
      <c r="D334" s="10" t="s">
        <v>1076</v>
      </c>
      <c r="E334" s="10" t="s">
        <v>983</v>
      </c>
      <c r="F334" s="10" t="s">
        <v>1075</v>
      </c>
      <c r="G334" s="10"/>
      <c r="H334" s="10"/>
      <c r="I334" s="10"/>
      <c r="J334" s="13">
        <v>267</v>
      </c>
      <c r="K334" s="10"/>
      <c r="L334" s="10" t="s">
        <v>874</v>
      </c>
      <c r="M334" s="10" t="str">
        <f>HYPERLINK("https://ceds.ed.gov/cedselementdetails.aspx?termid=3267")</f>
        <v>https://ceds.ed.gov/cedselementdetails.aspx?termid=3267</v>
      </c>
    </row>
    <row r="335" spans="1:13" ht="60">
      <c r="A335" s="10" t="s">
        <v>875</v>
      </c>
      <c r="B335" s="10" t="s">
        <v>876</v>
      </c>
      <c r="C335" s="10" t="s">
        <v>921</v>
      </c>
      <c r="D335" s="10" t="s">
        <v>1211</v>
      </c>
      <c r="E335" s="10" t="s">
        <v>45</v>
      </c>
      <c r="F335" s="10" t="s">
        <v>3</v>
      </c>
      <c r="G335" s="10"/>
      <c r="H335" s="10"/>
      <c r="I335" s="10"/>
      <c r="J335" s="13">
        <v>815</v>
      </c>
      <c r="K335" s="10"/>
      <c r="L335" s="10" t="s">
        <v>877</v>
      </c>
      <c r="M335" s="10" t="str">
        <f>HYPERLINK("https://ceds.ed.gov/cedselementdetails.aspx?termid=3814")</f>
        <v>https://ceds.ed.gov/cedselementdetails.aspx?termid=3814</v>
      </c>
    </row>
    <row r="336" spans="1:13" ht="45">
      <c r="A336" s="10" t="s">
        <v>878</v>
      </c>
      <c r="B336" s="10" t="s">
        <v>879</v>
      </c>
      <c r="C336" s="10" t="s">
        <v>921</v>
      </c>
      <c r="D336" s="10" t="s">
        <v>1211</v>
      </c>
      <c r="E336" s="10" t="s">
        <v>45</v>
      </c>
      <c r="F336" s="10" t="s">
        <v>3</v>
      </c>
      <c r="G336" s="10"/>
      <c r="H336" s="10"/>
      <c r="I336" s="10"/>
      <c r="J336" s="13">
        <v>814</v>
      </c>
      <c r="K336" s="10"/>
      <c r="L336" s="10" t="s">
        <v>880</v>
      </c>
      <c r="M336" s="10" t="str">
        <f>HYPERLINK("https://ceds.ed.gov/cedselementdetails.aspx?termid=3813")</f>
        <v>https://ceds.ed.gov/cedselementdetails.aspx?termid=3813</v>
      </c>
    </row>
    <row r="337" spans="1:13" ht="409.5">
      <c r="A337" s="10" t="s">
        <v>881</v>
      </c>
      <c r="B337" s="10" t="s">
        <v>882</v>
      </c>
      <c r="C337" s="11" t="s">
        <v>1012</v>
      </c>
      <c r="D337" s="10" t="s">
        <v>1213</v>
      </c>
      <c r="E337" s="10" t="s">
        <v>45</v>
      </c>
      <c r="F337" s="10" t="s">
        <v>3</v>
      </c>
      <c r="G337" s="10"/>
      <c r="H337" s="10"/>
      <c r="I337" s="10"/>
      <c r="J337" s="13">
        <v>805</v>
      </c>
      <c r="K337" s="10"/>
      <c r="L337" s="10" t="s">
        <v>883</v>
      </c>
      <c r="M337" s="10" t="str">
        <f>HYPERLINK("https://ceds.ed.gov/cedselementdetails.aspx?termid=3804")</f>
        <v>https://ceds.ed.gov/cedselementdetails.aspx?termid=3804</v>
      </c>
    </row>
    <row r="338" spans="1:13" ht="30">
      <c r="A338" s="10" t="s">
        <v>884</v>
      </c>
      <c r="B338" s="10" t="s">
        <v>885</v>
      </c>
      <c r="C338" s="10" t="s">
        <v>0</v>
      </c>
      <c r="D338" s="10" t="s">
        <v>1220</v>
      </c>
      <c r="E338" s="10" t="s">
        <v>6</v>
      </c>
      <c r="F338" s="10" t="s">
        <v>3</v>
      </c>
      <c r="G338" s="10" t="s">
        <v>44</v>
      </c>
      <c r="H338" s="10"/>
      <c r="I338" s="10"/>
      <c r="J338" s="13">
        <v>865</v>
      </c>
      <c r="K338" s="10"/>
      <c r="L338" s="10" t="s">
        <v>886</v>
      </c>
      <c r="M338" s="10" t="str">
        <f>HYPERLINK("https://ceds.ed.gov/cedselementdetails.aspx?termid=3865")</f>
        <v>https://ceds.ed.gov/cedselementdetails.aspx?termid=3865</v>
      </c>
    </row>
    <row r="339" spans="1:13" ht="409.5">
      <c r="A339" s="10" t="s">
        <v>887</v>
      </c>
      <c r="B339" s="10" t="s">
        <v>888</v>
      </c>
      <c r="C339" s="10" t="s">
        <v>0</v>
      </c>
      <c r="D339" s="10" t="s">
        <v>1513</v>
      </c>
      <c r="E339" s="10" t="s">
        <v>922</v>
      </c>
      <c r="F339" s="10" t="s">
        <v>1075</v>
      </c>
      <c r="G339" s="10" t="s">
        <v>889</v>
      </c>
      <c r="H339" s="10"/>
      <c r="I339" s="10"/>
      <c r="J339" s="13">
        <v>279</v>
      </c>
      <c r="K339" s="10"/>
      <c r="L339" s="10" t="s">
        <v>890</v>
      </c>
      <c r="M339" s="10" t="str">
        <f>HYPERLINK("https://ceds.ed.gov/cedselementdetails.aspx?termid=3279")</f>
        <v>https://ceds.ed.gov/cedselementdetails.aspx?termid=3279</v>
      </c>
    </row>
    <row r="340" spans="1:13" ht="360">
      <c r="A340" s="10" t="s">
        <v>891</v>
      </c>
      <c r="B340" s="10" t="s">
        <v>892</v>
      </c>
      <c r="C340" s="11" t="s">
        <v>1514</v>
      </c>
      <c r="D340" s="10" t="s">
        <v>1515</v>
      </c>
      <c r="E340" s="10" t="s">
        <v>922</v>
      </c>
      <c r="F340" s="10" t="s">
        <v>2</v>
      </c>
      <c r="G340" s="10" t="s">
        <v>473</v>
      </c>
      <c r="H340" s="10" t="s">
        <v>1516</v>
      </c>
      <c r="I340" s="10"/>
      <c r="J340" s="13">
        <v>280</v>
      </c>
      <c r="K340" s="10"/>
      <c r="L340" s="10" t="s">
        <v>893</v>
      </c>
      <c r="M340" s="10" t="str">
        <f>HYPERLINK("https://ceds.ed.gov/cedselementdetails.aspx?termid=3280")</f>
        <v>https://ceds.ed.gov/cedselementdetails.aspx?termid=3280</v>
      </c>
    </row>
    <row r="341" spans="1:13" ht="90">
      <c r="A341" s="10" t="s">
        <v>894</v>
      </c>
      <c r="B341" s="10" t="s">
        <v>895</v>
      </c>
      <c r="C341" s="10" t="s">
        <v>0</v>
      </c>
      <c r="D341" s="10" t="s">
        <v>1089</v>
      </c>
      <c r="E341" s="10" t="s">
        <v>45</v>
      </c>
      <c r="F341" s="10" t="s">
        <v>3</v>
      </c>
      <c r="G341" s="10" t="s">
        <v>55</v>
      </c>
      <c r="H341" s="10"/>
      <c r="I341" s="10"/>
      <c r="J341" s="13">
        <v>1086</v>
      </c>
      <c r="K341" s="10"/>
      <c r="L341" s="10" t="s">
        <v>896</v>
      </c>
      <c r="M341" s="10" t="str">
        <f>HYPERLINK("https://ceds.ed.gov/cedselementdetails.aspx?termid=3787")</f>
        <v>https://ceds.ed.gov/cedselementdetails.aspx?termid=3787</v>
      </c>
    </row>
    <row r="342" spans="1:13" ht="45">
      <c r="A342" s="10" t="s">
        <v>897</v>
      </c>
      <c r="B342" s="10" t="s">
        <v>898</v>
      </c>
      <c r="C342" s="10" t="s">
        <v>921</v>
      </c>
      <c r="D342" s="10" t="s">
        <v>1287</v>
      </c>
      <c r="E342" s="10" t="s">
        <v>45</v>
      </c>
      <c r="F342" s="10" t="s">
        <v>3</v>
      </c>
      <c r="G342" s="10"/>
      <c r="H342" s="10"/>
      <c r="I342" s="10"/>
      <c r="J342" s="13">
        <v>799</v>
      </c>
      <c r="K342" s="10"/>
      <c r="L342" s="10" t="s">
        <v>899</v>
      </c>
      <c r="M342" s="10" t="str">
        <f>HYPERLINK("https://ceds.ed.gov/cedselementdetails.aspx?termid=3798")</f>
        <v>https://ceds.ed.gov/cedselementdetails.aspx?termid=3798</v>
      </c>
    </row>
    <row r="343" spans="1:13" ht="30">
      <c r="A343" s="10" t="s">
        <v>900</v>
      </c>
      <c r="B343" s="10" t="s">
        <v>901</v>
      </c>
      <c r="C343" s="10" t="s">
        <v>0</v>
      </c>
      <c r="D343" s="10" t="s">
        <v>1517</v>
      </c>
      <c r="E343" s="10"/>
      <c r="F343" s="10"/>
      <c r="G343" s="10" t="s">
        <v>10</v>
      </c>
      <c r="H343" s="10"/>
      <c r="I343" s="10"/>
      <c r="J343" s="13">
        <v>703</v>
      </c>
      <c r="K343" s="10"/>
      <c r="L343" s="10" t="s">
        <v>902</v>
      </c>
      <c r="M343" s="10" t="str">
        <f>HYPERLINK("https://ceds.ed.gov/cedselementdetails.aspx?termid=3680")</f>
        <v>https://ceds.ed.gov/cedselementdetails.aspx?termid=3680</v>
      </c>
    </row>
    <row r="344" spans="1:13" ht="60">
      <c r="A344" s="10" t="s">
        <v>903</v>
      </c>
      <c r="B344" s="10" t="s">
        <v>904</v>
      </c>
      <c r="C344" s="11" t="s">
        <v>1015</v>
      </c>
      <c r="D344" s="10" t="s">
        <v>1517</v>
      </c>
      <c r="E344" s="10" t="s">
        <v>352</v>
      </c>
      <c r="F344" s="10" t="s">
        <v>2</v>
      </c>
      <c r="G344" s="10"/>
      <c r="H344" s="10" t="s">
        <v>905</v>
      </c>
      <c r="I344" s="10"/>
      <c r="J344" s="13">
        <v>308</v>
      </c>
      <c r="K344" s="10"/>
      <c r="L344" s="10" t="s">
        <v>906</v>
      </c>
      <c r="M344" s="10" t="str">
        <f>HYPERLINK("https://ceds.ed.gov/cedselementdetails.aspx?termid=3308")</f>
        <v>https://ceds.ed.gov/cedselementdetails.aspx?termid=3308</v>
      </c>
    </row>
    <row r="345" spans="1:13" ht="135">
      <c r="A345" s="10" t="s">
        <v>907</v>
      </c>
      <c r="B345" s="10" t="s">
        <v>908</v>
      </c>
      <c r="C345" s="11" t="s">
        <v>1040</v>
      </c>
      <c r="D345" s="10" t="s">
        <v>1287</v>
      </c>
      <c r="E345" s="10" t="s">
        <v>45</v>
      </c>
      <c r="F345" s="10" t="s">
        <v>3</v>
      </c>
      <c r="G345" s="10"/>
      <c r="H345" s="10"/>
      <c r="I345" s="10"/>
      <c r="J345" s="13">
        <v>798</v>
      </c>
      <c r="K345" s="10"/>
      <c r="L345" s="10" t="s">
        <v>909</v>
      </c>
      <c r="M345" s="10" t="str">
        <f>HYPERLINK("https://ceds.ed.gov/cedselementdetails.aspx?termid=3797")</f>
        <v>https://ceds.ed.gov/cedselementdetails.aspx?termid=3797</v>
      </c>
    </row>
    <row r="346" spans="1:13" ht="60">
      <c r="A346" s="10" t="s">
        <v>910</v>
      </c>
      <c r="B346" s="10" t="s">
        <v>911</v>
      </c>
      <c r="C346" s="11" t="s">
        <v>1041</v>
      </c>
      <c r="D346" s="10" t="s">
        <v>1287</v>
      </c>
      <c r="E346" s="10" t="s">
        <v>45</v>
      </c>
      <c r="F346" s="10" t="s">
        <v>3</v>
      </c>
      <c r="G346" s="10"/>
      <c r="H346" s="10"/>
      <c r="I346" s="10"/>
      <c r="J346" s="13">
        <v>819</v>
      </c>
      <c r="K346" s="10"/>
      <c r="L346" s="10" t="s">
        <v>912</v>
      </c>
      <c r="M346" s="10" t="str">
        <f>HYPERLINK("https://ceds.ed.gov/cedselementdetails.aspx?termid=3818")</f>
        <v>https://ceds.ed.gov/cedselementdetails.aspx?termid=3818</v>
      </c>
    </row>
    <row r="347" spans="1:13" ht="30">
      <c r="A347" s="10" t="s">
        <v>913</v>
      </c>
      <c r="B347" s="10" t="s">
        <v>914</v>
      </c>
      <c r="C347" s="10" t="s">
        <v>0</v>
      </c>
      <c r="D347" s="10" t="s">
        <v>1518</v>
      </c>
      <c r="E347" s="10" t="s">
        <v>352</v>
      </c>
      <c r="F347" s="10"/>
      <c r="G347" s="10" t="s">
        <v>44</v>
      </c>
      <c r="H347" s="10"/>
      <c r="I347" s="10"/>
      <c r="J347" s="13">
        <v>313</v>
      </c>
      <c r="K347" s="10"/>
      <c r="L347" s="10" t="s">
        <v>915</v>
      </c>
      <c r="M347" s="10" t="str">
        <f>HYPERLINK("https://ceds.ed.gov/cedselementdetails.aspx?termid=3313")</f>
        <v>https://ceds.ed.gov/cedselementdetails.aspx?termid=3313</v>
      </c>
    </row>
    <row r="348" spans="1:13" ht="30">
      <c r="A348" s="10" t="s">
        <v>916</v>
      </c>
      <c r="B348" s="10" t="s">
        <v>917</v>
      </c>
      <c r="C348" s="10" t="s">
        <v>0</v>
      </c>
      <c r="D348" s="10" t="s">
        <v>1518</v>
      </c>
      <c r="E348" s="10" t="s">
        <v>352</v>
      </c>
      <c r="F348" s="10"/>
      <c r="G348" s="10" t="s">
        <v>79</v>
      </c>
      <c r="H348" s="10"/>
      <c r="I348" s="10"/>
      <c r="J348" s="13">
        <v>312</v>
      </c>
      <c r="K348" s="10"/>
      <c r="L348" s="10" t="s">
        <v>918</v>
      </c>
      <c r="M348" s="10" t="str">
        <f>HYPERLINK("https://ceds.ed.gov/cedselementdetails.aspx?termid=3312")</f>
        <v>https://ceds.ed.gov/cedselementdetails.aspx?termid=3312</v>
      </c>
    </row>
    <row r="349" spans="1:13" ht="240">
      <c r="A349" s="10" t="s">
        <v>919</v>
      </c>
      <c r="B349" s="10" t="s">
        <v>920</v>
      </c>
      <c r="C349" s="11" t="s">
        <v>988</v>
      </c>
      <c r="D349" s="10" t="s">
        <v>1087</v>
      </c>
      <c r="E349" s="10" t="s">
        <v>926</v>
      </c>
      <c r="F349" s="10" t="s">
        <v>1075</v>
      </c>
      <c r="G349" s="10"/>
      <c r="H349" s="10"/>
      <c r="I349" s="10" t="s">
        <v>48</v>
      </c>
      <c r="J349" s="13">
        <v>301</v>
      </c>
      <c r="K349" s="10"/>
      <c r="L349" s="10" t="s">
        <v>919</v>
      </c>
      <c r="M349" s="10" t="str">
        <f>HYPERLINK("https://ceds.ed.gov/cedselementdetails.aspx?termid=3659")</f>
        <v>https://ceds.ed.gov/cedselementdetails.aspx?termid=3659</v>
      </c>
    </row>
  </sheetData>
  <sheetProtection/>
  <autoFilter ref="A1:M349"/>
  <hyperlinks>
    <hyperlink ref="C53" r:id="rId1" display="languageCodes.aspx"/>
    <hyperlink ref="C201" r:id="rId2" display="languageCodes.aspx"/>
    <hyperlink ref="C217" r:id="rId3" display="languageCodes.asp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431"/>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18.28125" style="1" bestFit="1" customWidth="1"/>
    <col min="2" max="2" width="14.421875" style="1" customWidth="1"/>
    <col min="3" max="3" width="20.57421875" style="1" customWidth="1"/>
    <col min="4" max="4" width="24.7109375" style="1" customWidth="1"/>
    <col min="5" max="7" width="36.57421875" style="1" bestFit="1" customWidth="1"/>
    <col min="8" max="8" width="14.421875" style="1" customWidth="1"/>
    <col min="9" max="9" width="23.7109375" style="1" customWidth="1"/>
    <col min="10" max="11" width="36.57421875" style="1" bestFit="1" customWidth="1"/>
    <col min="12" max="12" width="9.00390625" style="2" customWidth="1"/>
    <col min="13" max="14" width="36.57421875" style="1" bestFit="1" customWidth="1"/>
    <col min="15" max="15" width="28.7109375" style="1" customWidth="1"/>
    <col min="16" max="16384" width="9.140625" style="1" customWidth="1"/>
  </cols>
  <sheetData>
    <row r="1" spans="1:15" s="3" customFormat="1" ht="15">
      <c r="A1" s="4" t="s">
        <v>1058</v>
      </c>
      <c r="B1" s="4" t="s">
        <v>1059</v>
      </c>
      <c r="C1" s="4" t="s">
        <v>1520</v>
      </c>
      <c r="D1" s="4" t="s">
        <v>1042</v>
      </c>
      <c r="E1" s="4" t="s">
        <v>1043</v>
      </c>
      <c r="F1" s="4" t="s">
        <v>1044</v>
      </c>
      <c r="G1" s="4" t="s">
        <v>1060</v>
      </c>
      <c r="H1" s="4" t="s">
        <v>1046</v>
      </c>
      <c r="I1" s="4" t="s">
        <v>1047</v>
      </c>
      <c r="J1" s="4" t="s">
        <v>1048</v>
      </c>
      <c r="K1" s="4" t="s">
        <v>1049</v>
      </c>
      <c r="L1" s="5" t="s">
        <v>1050</v>
      </c>
      <c r="M1" s="4" t="s">
        <v>1051</v>
      </c>
      <c r="N1" s="4" t="s">
        <v>1052</v>
      </c>
      <c r="O1" s="3" t="s">
        <v>1072</v>
      </c>
    </row>
    <row r="2" spans="1:15" ht="195">
      <c r="A2" s="15" t="s">
        <v>1063</v>
      </c>
      <c r="B2" s="15" t="s">
        <v>1064</v>
      </c>
      <c r="C2" s="15" t="s">
        <v>1521</v>
      </c>
      <c r="D2" s="15" t="s">
        <v>460</v>
      </c>
      <c r="E2" s="15" t="s">
        <v>461</v>
      </c>
      <c r="F2" s="15" t="s">
        <v>0</v>
      </c>
      <c r="G2" s="15" t="s">
        <v>961</v>
      </c>
      <c r="H2" s="15" t="s">
        <v>1075</v>
      </c>
      <c r="I2" s="15" t="s">
        <v>254</v>
      </c>
      <c r="J2" s="15"/>
      <c r="K2" s="15" t="s">
        <v>462</v>
      </c>
      <c r="L2" s="16">
        <v>115</v>
      </c>
      <c r="M2" s="15"/>
      <c r="N2" s="15" t="s">
        <v>463</v>
      </c>
      <c r="O2" s="15" t="str">
        <f>HYPERLINK("https://ceds.ed.gov/cedselementdetails.aspx?termid=3115")</f>
        <v>https://ceds.ed.gov/cedselementdetails.aspx?termid=3115</v>
      </c>
    </row>
    <row r="3" spans="1:15" ht="195">
      <c r="A3" s="15" t="s">
        <v>1063</v>
      </c>
      <c r="B3" s="15" t="s">
        <v>1064</v>
      </c>
      <c r="C3" s="15" t="s">
        <v>1521</v>
      </c>
      <c r="D3" s="15" t="s">
        <v>661</v>
      </c>
      <c r="E3" s="15" t="s">
        <v>662</v>
      </c>
      <c r="F3" s="15" t="s">
        <v>0</v>
      </c>
      <c r="G3" s="15" t="s">
        <v>961</v>
      </c>
      <c r="H3" s="15" t="s">
        <v>1075</v>
      </c>
      <c r="I3" s="15" t="s">
        <v>254</v>
      </c>
      <c r="J3" s="15"/>
      <c r="K3" s="15" t="s">
        <v>462</v>
      </c>
      <c r="L3" s="16">
        <v>184</v>
      </c>
      <c r="M3" s="15"/>
      <c r="N3" s="15" t="s">
        <v>663</v>
      </c>
      <c r="O3" s="15" t="str">
        <f>HYPERLINK("https://ceds.ed.gov/cedselementdetails.aspx?termid=3184")</f>
        <v>https://ceds.ed.gov/cedselementdetails.aspx?termid=3184</v>
      </c>
    </row>
    <row r="4" spans="1:15" ht="195">
      <c r="A4" s="15" t="s">
        <v>1063</v>
      </c>
      <c r="B4" s="15" t="s">
        <v>1064</v>
      </c>
      <c r="C4" s="15" t="s">
        <v>1521</v>
      </c>
      <c r="D4" s="15" t="s">
        <v>536</v>
      </c>
      <c r="E4" s="15" t="s">
        <v>537</v>
      </c>
      <c r="F4" s="15" t="s">
        <v>0</v>
      </c>
      <c r="G4" s="15" t="s">
        <v>961</v>
      </c>
      <c r="H4" s="15" t="s">
        <v>1075</v>
      </c>
      <c r="I4" s="15" t="s">
        <v>254</v>
      </c>
      <c r="J4" s="15"/>
      <c r="K4" s="15" t="s">
        <v>462</v>
      </c>
      <c r="L4" s="16">
        <v>172</v>
      </c>
      <c r="M4" s="15" t="s">
        <v>538</v>
      </c>
      <c r="N4" s="15" t="s">
        <v>539</v>
      </c>
      <c r="O4" s="15" t="str">
        <f>HYPERLINK("https://ceds.ed.gov/cedselementdetails.aspx?termid=3172")</f>
        <v>https://ceds.ed.gov/cedselementdetails.aspx?termid=3172</v>
      </c>
    </row>
    <row r="5" spans="1:15" ht="150">
      <c r="A5" s="15" t="s">
        <v>1063</v>
      </c>
      <c r="B5" s="15" t="s">
        <v>1064</v>
      </c>
      <c r="C5" s="15" t="s">
        <v>1521</v>
      </c>
      <c r="D5" s="15" t="s">
        <v>470</v>
      </c>
      <c r="E5" s="15" t="s">
        <v>471</v>
      </c>
      <c r="F5" s="15" t="s">
        <v>0</v>
      </c>
      <c r="G5" s="15" t="s">
        <v>962</v>
      </c>
      <c r="H5" s="15" t="s">
        <v>1075</v>
      </c>
      <c r="I5" s="15" t="s">
        <v>319</v>
      </c>
      <c r="J5" s="15"/>
      <c r="K5" s="15" t="s">
        <v>462</v>
      </c>
      <c r="L5" s="16">
        <v>121</v>
      </c>
      <c r="M5" s="15"/>
      <c r="N5" s="15" t="s">
        <v>472</v>
      </c>
      <c r="O5" s="15" t="str">
        <f>HYPERLINK("https://ceds.ed.gov/cedselementdetails.aspx?termid=3121")</f>
        <v>https://ceds.ed.gov/cedselementdetails.aspx?termid=3121</v>
      </c>
    </row>
    <row r="6" spans="1:15" ht="90">
      <c r="A6" s="15" t="s">
        <v>1063</v>
      </c>
      <c r="B6" s="15" t="s">
        <v>1064</v>
      </c>
      <c r="C6" s="15" t="s">
        <v>1522</v>
      </c>
      <c r="D6" s="15" t="s">
        <v>716</v>
      </c>
      <c r="E6" s="15" t="s">
        <v>717</v>
      </c>
      <c r="F6" s="17" t="s">
        <v>1024</v>
      </c>
      <c r="G6" s="15" t="s">
        <v>974</v>
      </c>
      <c r="H6" s="15" t="s">
        <v>1075</v>
      </c>
      <c r="I6" s="15" t="s">
        <v>20</v>
      </c>
      <c r="J6" s="15"/>
      <c r="K6" s="15"/>
      <c r="L6" s="16">
        <v>634</v>
      </c>
      <c r="M6" s="15"/>
      <c r="N6" s="15" t="s">
        <v>718</v>
      </c>
      <c r="O6" s="15" t="str">
        <f>HYPERLINK("https://ceds.ed.gov/cedselementdetails.aspx?termid=3627")</f>
        <v>https://ceds.ed.gov/cedselementdetails.aspx?termid=3627</v>
      </c>
    </row>
    <row r="7" spans="1:15" ht="150">
      <c r="A7" s="15" t="s">
        <v>1063</v>
      </c>
      <c r="B7" s="15" t="s">
        <v>1064</v>
      </c>
      <c r="C7" s="15" t="s">
        <v>1522</v>
      </c>
      <c r="D7" s="15" t="s">
        <v>713</v>
      </c>
      <c r="E7" s="15" t="s">
        <v>714</v>
      </c>
      <c r="F7" s="15" t="s">
        <v>0</v>
      </c>
      <c r="G7" s="15" t="s">
        <v>962</v>
      </c>
      <c r="H7" s="15" t="s">
        <v>1075</v>
      </c>
      <c r="I7" s="15" t="s">
        <v>17</v>
      </c>
      <c r="J7" s="15"/>
      <c r="K7" s="15"/>
      <c r="L7" s="16">
        <v>206</v>
      </c>
      <c r="M7" s="15"/>
      <c r="N7" s="15" t="s">
        <v>715</v>
      </c>
      <c r="O7" s="15" t="str">
        <f>HYPERLINK("https://ceds.ed.gov/cedselementdetails.aspx?termid=3206")</f>
        <v>https://ceds.ed.gov/cedselementdetails.aspx?termid=3206</v>
      </c>
    </row>
    <row r="8" spans="1:15" ht="60">
      <c r="A8" s="15" t="s">
        <v>1063</v>
      </c>
      <c r="B8" s="15" t="s">
        <v>1064</v>
      </c>
      <c r="C8" s="15" t="s">
        <v>1523</v>
      </c>
      <c r="D8" s="15" t="s">
        <v>296</v>
      </c>
      <c r="E8" s="15" t="s">
        <v>297</v>
      </c>
      <c r="F8" s="15" t="s">
        <v>0</v>
      </c>
      <c r="G8" s="15" t="s">
        <v>946</v>
      </c>
      <c r="H8" s="15" t="s">
        <v>3</v>
      </c>
      <c r="I8" s="15" t="s">
        <v>20</v>
      </c>
      <c r="J8" s="15"/>
      <c r="K8" s="15"/>
      <c r="L8" s="16">
        <v>1080</v>
      </c>
      <c r="M8" s="15"/>
      <c r="N8" s="15" t="s">
        <v>298</v>
      </c>
      <c r="O8" s="15" t="str">
        <f>HYPERLINK("https://ceds.ed.gov/cedselementdetails.aspx?termid=3781")</f>
        <v>https://ceds.ed.gov/cedselementdetails.aspx?termid=3781</v>
      </c>
    </row>
    <row r="9" spans="1:15" ht="225">
      <c r="A9" s="15" t="s">
        <v>1063</v>
      </c>
      <c r="B9" s="15" t="s">
        <v>1064</v>
      </c>
      <c r="C9" s="15" t="s">
        <v>1523</v>
      </c>
      <c r="D9" s="15" t="s">
        <v>293</v>
      </c>
      <c r="E9" s="15" t="s">
        <v>294</v>
      </c>
      <c r="F9" s="17" t="s">
        <v>999</v>
      </c>
      <c r="G9" s="15" t="s">
        <v>946</v>
      </c>
      <c r="H9" s="15" t="s">
        <v>3</v>
      </c>
      <c r="I9" s="15"/>
      <c r="J9" s="15"/>
      <c r="K9" s="15"/>
      <c r="L9" s="16">
        <v>785</v>
      </c>
      <c r="M9" s="15"/>
      <c r="N9" s="15" t="s">
        <v>295</v>
      </c>
      <c r="O9" s="15" t="str">
        <f>HYPERLINK("https://ceds.ed.gov/cedselementdetails.aspx?termid=3782")</f>
        <v>https://ceds.ed.gov/cedselementdetails.aspx?termid=3782</v>
      </c>
    </row>
    <row r="10" spans="1:15" ht="390">
      <c r="A10" s="15" t="s">
        <v>1063</v>
      </c>
      <c r="B10" s="15" t="s">
        <v>1064</v>
      </c>
      <c r="C10" s="15" t="s">
        <v>1523</v>
      </c>
      <c r="D10" s="15" t="s">
        <v>849</v>
      </c>
      <c r="E10" s="15" t="s">
        <v>850</v>
      </c>
      <c r="F10" s="15" t="s">
        <v>0</v>
      </c>
      <c r="G10" s="15" t="s">
        <v>980</v>
      </c>
      <c r="H10" s="15" t="s">
        <v>1075</v>
      </c>
      <c r="I10" s="15" t="s">
        <v>851</v>
      </c>
      <c r="J10" s="15"/>
      <c r="K10" s="15" t="s">
        <v>852</v>
      </c>
      <c r="L10" s="16">
        <v>259</v>
      </c>
      <c r="M10" s="15" t="s">
        <v>853</v>
      </c>
      <c r="N10" s="15" t="s">
        <v>854</v>
      </c>
      <c r="O10" s="15" t="str">
        <f>HYPERLINK("https://ceds.ed.gov/cedselementdetails.aspx?termid=3259")</f>
        <v>https://ceds.ed.gov/cedselementdetails.aspx?termid=3259</v>
      </c>
    </row>
    <row r="11" spans="1:15" ht="255">
      <c r="A11" s="15" t="s">
        <v>1063</v>
      </c>
      <c r="B11" s="15" t="s">
        <v>1064</v>
      </c>
      <c r="C11" s="15" t="s">
        <v>1523</v>
      </c>
      <c r="D11" s="15" t="s">
        <v>731</v>
      </c>
      <c r="E11" s="15" t="s">
        <v>732</v>
      </c>
      <c r="F11" s="17" t="s">
        <v>1026</v>
      </c>
      <c r="G11" s="15"/>
      <c r="H11" s="15" t="s">
        <v>1075</v>
      </c>
      <c r="I11" s="15"/>
      <c r="J11" s="15"/>
      <c r="K11" s="15"/>
      <c r="L11" s="16">
        <v>618</v>
      </c>
      <c r="M11" s="15"/>
      <c r="N11" s="15" t="s">
        <v>733</v>
      </c>
      <c r="O11" s="15" t="str">
        <f>HYPERLINK("https://ceds.ed.gov/cedselementdetails.aspx?termid=3611")</f>
        <v>https://ceds.ed.gov/cedselementdetails.aspx?termid=3611</v>
      </c>
    </row>
    <row r="12" spans="1:15" ht="195">
      <c r="A12" s="15" t="s">
        <v>1063</v>
      </c>
      <c r="B12" s="15" t="s">
        <v>1064</v>
      </c>
      <c r="C12" s="15" t="s">
        <v>1524</v>
      </c>
      <c r="D12" s="15" t="s">
        <v>1078</v>
      </c>
      <c r="E12" s="15" t="s">
        <v>1079</v>
      </c>
      <c r="F12" s="17" t="s">
        <v>1053</v>
      </c>
      <c r="G12" s="15" t="s">
        <v>924</v>
      </c>
      <c r="H12" s="15" t="s">
        <v>2</v>
      </c>
      <c r="I12" s="15" t="s">
        <v>20</v>
      </c>
      <c r="J12" s="15" t="s">
        <v>1081</v>
      </c>
      <c r="K12" s="15"/>
      <c r="L12" s="16">
        <v>10</v>
      </c>
      <c r="M12" s="15"/>
      <c r="N12" s="15" t="s">
        <v>1082</v>
      </c>
      <c r="O12" s="15" t="str">
        <f>HYPERLINK("https://ceds.ed.gov/cedselementdetails.aspx?termid=3358")</f>
        <v>https://ceds.ed.gov/cedselementdetails.aspx?termid=3358</v>
      </c>
    </row>
    <row r="13" spans="1:15" ht="225">
      <c r="A13" s="15" t="s">
        <v>1063</v>
      </c>
      <c r="B13" s="15" t="s">
        <v>1064</v>
      </c>
      <c r="C13" s="15" t="s">
        <v>1524</v>
      </c>
      <c r="D13" s="15" t="s">
        <v>32</v>
      </c>
      <c r="E13" s="15" t="s">
        <v>33</v>
      </c>
      <c r="F13" s="15" t="s">
        <v>0</v>
      </c>
      <c r="G13" s="15" t="s">
        <v>923</v>
      </c>
      <c r="H13" s="15" t="s">
        <v>1075</v>
      </c>
      <c r="I13" s="15" t="s">
        <v>17</v>
      </c>
      <c r="J13" s="15"/>
      <c r="K13" s="15"/>
      <c r="L13" s="16">
        <v>269</v>
      </c>
      <c r="M13" s="15"/>
      <c r="N13" s="15" t="s">
        <v>34</v>
      </c>
      <c r="O13" s="15" t="str">
        <f>HYPERLINK("https://ceds.ed.gov/cedselementdetails.aspx?termid=3269")</f>
        <v>https://ceds.ed.gov/cedselementdetails.aspx?termid=3269</v>
      </c>
    </row>
    <row r="14" spans="1:15" ht="225">
      <c r="A14" s="15" t="s">
        <v>1063</v>
      </c>
      <c r="B14" s="15" t="s">
        <v>1064</v>
      </c>
      <c r="C14" s="15" t="s">
        <v>1524</v>
      </c>
      <c r="D14" s="15" t="s">
        <v>18</v>
      </c>
      <c r="E14" s="15" t="s">
        <v>19</v>
      </c>
      <c r="F14" s="15" t="s">
        <v>0</v>
      </c>
      <c r="G14" s="15" t="s">
        <v>923</v>
      </c>
      <c r="H14" s="15" t="s">
        <v>1075</v>
      </c>
      <c r="I14" s="15" t="s">
        <v>20</v>
      </c>
      <c r="J14" s="15"/>
      <c r="K14" s="15"/>
      <c r="L14" s="16">
        <v>19</v>
      </c>
      <c r="M14" s="15"/>
      <c r="N14" s="15" t="s">
        <v>21</v>
      </c>
      <c r="O14" s="15" t="str">
        <f>HYPERLINK("https://ceds.ed.gov/cedselementdetails.aspx?termid=3019")</f>
        <v>https://ceds.ed.gov/cedselementdetails.aspx?termid=3019</v>
      </c>
    </row>
    <row r="15" spans="1:15" ht="225">
      <c r="A15" s="15" t="s">
        <v>1063</v>
      </c>
      <c r="B15" s="15" t="s">
        <v>1064</v>
      </c>
      <c r="C15" s="15" t="s">
        <v>1524</v>
      </c>
      <c r="D15" s="15" t="s">
        <v>22</v>
      </c>
      <c r="E15" s="15" t="s">
        <v>23</v>
      </c>
      <c r="F15" s="15" t="s">
        <v>0</v>
      </c>
      <c r="G15" s="15" t="s">
        <v>923</v>
      </c>
      <c r="H15" s="15" t="s">
        <v>1075</v>
      </c>
      <c r="I15" s="15" t="s">
        <v>20</v>
      </c>
      <c r="J15" s="15"/>
      <c r="K15" s="15"/>
      <c r="L15" s="16">
        <v>40</v>
      </c>
      <c r="M15" s="15"/>
      <c r="N15" s="15" t="s">
        <v>24</v>
      </c>
      <c r="O15" s="15" t="str">
        <f>HYPERLINK("https://ceds.ed.gov/cedselementdetails.aspx?termid=3040")</f>
        <v>https://ceds.ed.gov/cedselementdetails.aspx?termid=3040</v>
      </c>
    </row>
    <row r="16" spans="1:15" ht="409.5">
      <c r="A16" s="15" t="s">
        <v>1063</v>
      </c>
      <c r="B16" s="15" t="s">
        <v>1064</v>
      </c>
      <c r="C16" s="15" t="s">
        <v>1524</v>
      </c>
      <c r="D16" s="15" t="s">
        <v>872</v>
      </c>
      <c r="E16" s="15" t="s">
        <v>873</v>
      </c>
      <c r="F16" s="17" t="s">
        <v>1012</v>
      </c>
      <c r="G16" s="15" t="s">
        <v>983</v>
      </c>
      <c r="H16" s="15" t="s">
        <v>1075</v>
      </c>
      <c r="I16" s="15"/>
      <c r="J16" s="15"/>
      <c r="K16" s="15"/>
      <c r="L16" s="16">
        <v>267</v>
      </c>
      <c r="M16" s="15"/>
      <c r="N16" s="15" t="s">
        <v>874</v>
      </c>
      <c r="O16" s="15" t="str">
        <f>HYPERLINK("https://ceds.ed.gov/cedselementdetails.aspx?termid=3267")</f>
        <v>https://ceds.ed.gov/cedselementdetails.aspx?termid=3267</v>
      </c>
    </row>
    <row r="17" spans="1:15" ht="225">
      <c r="A17" s="15" t="s">
        <v>1063</v>
      </c>
      <c r="B17" s="15" t="s">
        <v>1064</v>
      </c>
      <c r="C17" s="15" t="s">
        <v>1524</v>
      </c>
      <c r="D17" s="15" t="s">
        <v>28</v>
      </c>
      <c r="E17" s="15" t="s">
        <v>29</v>
      </c>
      <c r="F17" s="15" t="s">
        <v>0</v>
      </c>
      <c r="G17" s="15" t="s">
        <v>923</v>
      </c>
      <c r="H17" s="15" t="s">
        <v>1075</v>
      </c>
      <c r="I17" s="15" t="s">
        <v>30</v>
      </c>
      <c r="J17" s="15"/>
      <c r="K17" s="15"/>
      <c r="L17" s="16">
        <v>214</v>
      </c>
      <c r="M17" s="15"/>
      <c r="N17" s="15" t="s">
        <v>31</v>
      </c>
      <c r="O17" s="15" t="str">
        <f>HYPERLINK("https://ceds.ed.gov/cedselementdetails.aspx?termid=3214")</f>
        <v>https://ceds.ed.gov/cedselementdetails.aspx?termid=3214</v>
      </c>
    </row>
    <row r="18" spans="1:15" ht="225">
      <c r="A18" s="15" t="s">
        <v>1063</v>
      </c>
      <c r="B18" s="15" t="s">
        <v>1064</v>
      </c>
      <c r="C18" s="15" t="s">
        <v>1524</v>
      </c>
      <c r="D18" s="15" t="s">
        <v>25</v>
      </c>
      <c r="E18" s="15" t="s">
        <v>26</v>
      </c>
      <c r="F18" s="15" t="s">
        <v>0</v>
      </c>
      <c r="G18" s="15" t="s">
        <v>923</v>
      </c>
      <c r="H18" s="15" t="s">
        <v>1075</v>
      </c>
      <c r="I18" s="15" t="s">
        <v>20</v>
      </c>
      <c r="J18" s="15"/>
      <c r="K18" s="15"/>
      <c r="L18" s="16">
        <v>190</v>
      </c>
      <c r="M18" s="15"/>
      <c r="N18" s="15" t="s">
        <v>27</v>
      </c>
      <c r="O18" s="15" t="str">
        <f>HYPERLINK("https://ceds.ed.gov/cedselementdetails.aspx?termid=3190")</f>
        <v>https://ceds.ed.gov/cedselementdetails.aspx?termid=3190</v>
      </c>
    </row>
    <row r="19" spans="1:15" ht="409.5">
      <c r="A19" s="15" t="s">
        <v>1063</v>
      </c>
      <c r="B19" s="15" t="s">
        <v>1064</v>
      </c>
      <c r="C19" s="15" t="s">
        <v>1524</v>
      </c>
      <c r="D19" s="15" t="s">
        <v>313</v>
      </c>
      <c r="E19" s="15" t="s">
        <v>314</v>
      </c>
      <c r="F19" s="17" t="s">
        <v>1221</v>
      </c>
      <c r="G19" s="15" t="s">
        <v>950</v>
      </c>
      <c r="H19" s="15" t="s">
        <v>1075</v>
      </c>
      <c r="I19" s="15"/>
      <c r="J19" s="15"/>
      <c r="K19" s="15"/>
      <c r="L19" s="16">
        <v>50</v>
      </c>
      <c r="M19" s="15"/>
      <c r="N19" s="15" t="s">
        <v>315</v>
      </c>
      <c r="O19" s="15" t="str">
        <f>HYPERLINK("https://ceds.ed.gov/cedselementdetails.aspx?termid=3050")</f>
        <v>https://ceds.ed.gov/cedselementdetails.aspx?termid=3050</v>
      </c>
    </row>
    <row r="20" spans="1:15" ht="90">
      <c r="A20" s="15" t="s">
        <v>1063</v>
      </c>
      <c r="B20" s="15" t="s">
        <v>1064</v>
      </c>
      <c r="C20" s="15" t="s">
        <v>1525</v>
      </c>
      <c r="D20" s="15" t="s">
        <v>891</v>
      </c>
      <c r="E20" s="15" t="s">
        <v>892</v>
      </c>
      <c r="F20" s="17" t="s">
        <v>1514</v>
      </c>
      <c r="G20" s="15" t="s">
        <v>922</v>
      </c>
      <c r="H20" s="15" t="s">
        <v>2</v>
      </c>
      <c r="I20" s="15" t="s">
        <v>473</v>
      </c>
      <c r="J20" s="15" t="s">
        <v>1516</v>
      </c>
      <c r="K20" s="15"/>
      <c r="L20" s="16">
        <v>280</v>
      </c>
      <c r="M20" s="15"/>
      <c r="N20" s="15" t="s">
        <v>893</v>
      </c>
      <c r="O20" s="15" t="str">
        <f>HYPERLINK("https://ceds.ed.gov/cedselementdetails.aspx?termid=3280")</f>
        <v>https://ceds.ed.gov/cedselementdetails.aspx?termid=3280</v>
      </c>
    </row>
    <row r="21" spans="1:15" ht="90">
      <c r="A21" s="15" t="s">
        <v>1063</v>
      </c>
      <c r="B21" s="15" t="s">
        <v>1064</v>
      </c>
      <c r="C21" s="15" t="s">
        <v>1525</v>
      </c>
      <c r="D21" s="15" t="s">
        <v>745</v>
      </c>
      <c r="E21" s="15" t="s">
        <v>746</v>
      </c>
      <c r="F21" s="15" t="s">
        <v>921</v>
      </c>
      <c r="G21" s="15" t="s">
        <v>922</v>
      </c>
      <c r="H21" s="15" t="s">
        <v>1075</v>
      </c>
      <c r="I21" s="15"/>
      <c r="J21" s="15"/>
      <c r="K21" s="15"/>
      <c r="L21" s="16">
        <v>219</v>
      </c>
      <c r="M21" s="15"/>
      <c r="N21" s="15" t="s">
        <v>747</v>
      </c>
      <c r="O21" s="15" t="str">
        <f>HYPERLINK("https://ceds.ed.gov/cedselementdetails.aspx?termid=3219")</f>
        <v>https://ceds.ed.gov/cedselementdetails.aspx?termid=3219</v>
      </c>
    </row>
    <row r="22" spans="1:15" ht="90">
      <c r="A22" s="15" t="s">
        <v>1063</v>
      </c>
      <c r="B22" s="15" t="s">
        <v>1064</v>
      </c>
      <c r="C22" s="15" t="s">
        <v>1525</v>
      </c>
      <c r="D22" s="15" t="s">
        <v>887</v>
      </c>
      <c r="E22" s="15" t="s">
        <v>888</v>
      </c>
      <c r="F22" s="15" t="s">
        <v>0</v>
      </c>
      <c r="G22" s="15" t="s">
        <v>922</v>
      </c>
      <c r="H22" s="15" t="s">
        <v>1075</v>
      </c>
      <c r="I22" s="15" t="s">
        <v>889</v>
      </c>
      <c r="J22" s="15"/>
      <c r="K22" s="15"/>
      <c r="L22" s="16">
        <v>279</v>
      </c>
      <c r="M22" s="15"/>
      <c r="N22" s="15" t="s">
        <v>890</v>
      </c>
      <c r="O22" s="15" t="str">
        <f>HYPERLINK("https://ceds.ed.gov/cedselementdetails.aspx?termid=3279")</f>
        <v>https://ceds.ed.gov/cedselementdetails.aspx?termid=3279</v>
      </c>
    </row>
    <row r="23" spans="1:15" ht="240">
      <c r="A23" s="15" t="s">
        <v>1063</v>
      </c>
      <c r="B23" s="15" t="s">
        <v>1064</v>
      </c>
      <c r="C23" s="15" t="s">
        <v>1526</v>
      </c>
      <c r="D23" s="15" t="s">
        <v>279</v>
      </c>
      <c r="E23" s="15" t="s">
        <v>280</v>
      </c>
      <c r="F23" s="15" t="s">
        <v>0</v>
      </c>
      <c r="G23" s="15" t="s">
        <v>945</v>
      </c>
      <c r="H23" s="15" t="s">
        <v>1075</v>
      </c>
      <c r="I23" s="15" t="s">
        <v>10</v>
      </c>
      <c r="J23" s="15"/>
      <c r="K23" s="15"/>
      <c r="L23" s="16">
        <v>33</v>
      </c>
      <c r="M23" s="15"/>
      <c r="N23" s="15" t="s">
        <v>279</v>
      </c>
      <c r="O23" s="15" t="str">
        <f>HYPERLINK("https://ceds.ed.gov/cedselementdetails.aspx?termid=3033")</f>
        <v>https://ceds.ed.gov/cedselementdetails.aspx?termid=3033</v>
      </c>
    </row>
    <row r="24" spans="1:15" ht="270">
      <c r="A24" s="15" t="s">
        <v>1063</v>
      </c>
      <c r="B24" s="15" t="s">
        <v>1064</v>
      </c>
      <c r="C24" s="15" t="s">
        <v>1526</v>
      </c>
      <c r="D24" s="15" t="s">
        <v>843</v>
      </c>
      <c r="E24" s="15" t="s">
        <v>844</v>
      </c>
      <c r="F24" s="17" t="s">
        <v>1036</v>
      </c>
      <c r="G24" s="15" t="s">
        <v>979</v>
      </c>
      <c r="H24" s="15" t="s">
        <v>1075</v>
      </c>
      <c r="I24" s="15"/>
      <c r="J24" s="15"/>
      <c r="K24" s="15" t="s">
        <v>845</v>
      </c>
      <c r="L24" s="16">
        <v>255</v>
      </c>
      <c r="M24" s="15"/>
      <c r="N24" s="15" t="s">
        <v>843</v>
      </c>
      <c r="O24" s="15" t="str">
        <f>HYPERLINK("https://ceds.ed.gov/cedselementdetails.aspx?termid=3255")</f>
        <v>https://ceds.ed.gov/cedselementdetails.aspx?termid=3255</v>
      </c>
    </row>
    <row r="25" spans="1:15" ht="240">
      <c r="A25" s="15" t="s">
        <v>1063</v>
      </c>
      <c r="B25" s="15" t="s">
        <v>1064</v>
      </c>
      <c r="C25" s="15" t="s">
        <v>1526</v>
      </c>
      <c r="D25" s="15" t="s">
        <v>46</v>
      </c>
      <c r="E25" s="15" t="s">
        <v>47</v>
      </c>
      <c r="F25" s="17" t="s">
        <v>988</v>
      </c>
      <c r="G25" s="15" t="s">
        <v>926</v>
      </c>
      <c r="H25" s="15" t="s">
        <v>1075</v>
      </c>
      <c r="I25" s="15"/>
      <c r="J25" s="15"/>
      <c r="K25" s="15" t="s">
        <v>48</v>
      </c>
      <c r="L25" s="16">
        <v>16</v>
      </c>
      <c r="M25" s="15"/>
      <c r="N25" s="15" t="s">
        <v>49</v>
      </c>
      <c r="O25" s="15" t="str">
        <f>HYPERLINK("https://ceds.ed.gov/cedselementdetails.aspx?termid=3655")</f>
        <v>https://ceds.ed.gov/cedselementdetails.aspx?termid=3655</v>
      </c>
    </row>
    <row r="26" spans="1:15" ht="240">
      <c r="A26" s="15" t="s">
        <v>1063</v>
      </c>
      <c r="B26" s="15" t="s">
        <v>1064</v>
      </c>
      <c r="C26" s="15" t="s">
        <v>1526</v>
      </c>
      <c r="D26" s="15" t="s">
        <v>57</v>
      </c>
      <c r="E26" s="15" t="s">
        <v>58</v>
      </c>
      <c r="F26" s="17" t="s">
        <v>988</v>
      </c>
      <c r="G26" s="15" t="s">
        <v>926</v>
      </c>
      <c r="H26" s="15" t="s">
        <v>1075</v>
      </c>
      <c r="I26" s="15"/>
      <c r="J26" s="15"/>
      <c r="K26" s="15" t="s">
        <v>48</v>
      </c>
      <c r="L26" s="16">
        <v>20</v>
      </c>
      <c r="M26" s="15"/>
      <c r="N26" s="15" t="s">
        <v>57</v>
      </c>
      <c r="O26" s="15" t="str">
        <f>HYPERLINK("https://ceds.ed.gov/cedselementdetails.aspx?termid=3656")</f>
        <v>https://ceds.ed.gov/cedselementdetails.aspx?termid=3656</v>
      </c>
    </row>
    <row r="27" spans="1:15" ht="240">
      <c r="A27" s="15" t="s">
        <v>1063</v>
      </c>
      <c r="B27" s="15" t="s">
        <v>1064</v>
      </c>
      <c r="C27" s="15" t="s">
        <v>1526</v>
      </c>
      <c r="D27" s="15" t="s">
        <v>282</v>
      </c>
      <c r="E27" s="15" t="s">
        <v>283</v>
      </c>
      <c r="F27" s="17" t="s">
        <v>988</v>
      </c>
      <c r="G27" s="15" t="s">
        <v>926</v>
      </c>
      <c r="H27" s="15" t="s">
        <v>1075</v>
      </c>
      <c r="I27" s="15"/>
      <c r="J27" s="15"/>
      <c r="K27" s="15" t="s">
        <v>48</v>
      </c>
      <c r="L27" s="16">
        <v>34</v>
      </c>
      <c r="M27" s="15"/>
      <c r="N27" s="15" t="s">
        <v>284</v>
      </c>
      <c r="O27" s="15" t="str">
        <f>HYPERLINK("https://ceds.ed.gov/cedselementdetails.aspx?termid=3657")</f>
        <v>https://ceds.ed.gov/cedselementdetails.aspx?termid=3657</v>
      </c>
    </row>
    <row r="28" spans="1:15" ht="240">
      <c r="A28" s="15" t="s">
        <v>1063</v>
      </c>
      <c r="B28" s="15" t="s">
        <v>1064</v>
      </c>
      <c r="C28" s="15" t="s">
        <v>1526</v>
      </c>
      <c r="D28" s="15" t="s">
        <v>670</v>
      </c>
      <c r="E28" s="15" t="s">
        <v>671</v>
      </c>
      <c r="F28" s="17" t="s">
        <v>988</v>
      </c>
      <c r="G28" s="15" t="s">
        <v>926</v>
      </c>
      <c r="H28" s="15" t="s">
        <v>1075</v>
      </c>
      <c r="I28" s="15"/>
      <c r="J28" s="15"/>
      <c r="K28" s="15" t="s">
        <v>48</v>
      </c>
      <c r="L28" s="16">
        <v>192</v>
      </c>
      <c r="M28" s="15"/>
      <c r="N28" s="15" t="s">
        <v>672</v>
      </c>
      <c r="O28" s="15" t="str">
        <f>HYPERLINK("https://ceds.ed.gov/cedselementdetails.aspx?termid=3658")</f>
        <v>https://ceds.ed.gov/cedselementdetails.aspx?termid=3658</v>
      </c>
    </row>
    <row r="29" spans="1:15" ht="240">
      <c r="A29" s="15" t="s">
        <v>1063</v>
      </c>
      <c r="B29" s="15" t="s">
        <v>1064</v>
      </c>
      <c r="C29" s="15" t="s">
        <v>1526</v>
      </c>
      <c r="D29" s="15" t="s">
        <v>919</v>
      </c>
      <c r="E29" s="15" t="s">
        <v>920</v>
      </c>
      <c r="F29" s="17" t="s">
        <v>988</v>
      </c>
      <c r="G29" s="15" t="s">
        <v>926</v>
      </c>
      <c r="H29" s="15" t="s">
        <v>1075</v>
      </c>
      <c r="I29" s="15"/>
      <c r="J29" s="15"/>
      <c r="K29" s="15" t="s">
        <v>48</v>
      </c>
      <c r="L29" s="16">
        <v>301</v>
      </c>
      <c r="M29" s="15"/>
      <c r="N29" s="15" t="s">
        <v>919</v>
      </c>
      <c r="O29" s="15" t="str">
        <f>HYPERLINK("https://ceds.ed.gov/cedselementdetails.aspx?termid=3659")</f>
        <v>https://ceds.ed.gov/cedselementdetails.aspx?termid=3659</v>
      </c>
    </row>
    <row r="30" spans="1:15" ht="240">
      <c r="A30" s="15" t="s">
        <v>1063</v>
      </c>
      <c r="B30" s="15" t="s">
        <v>1064</v>
      </c>
      <c r="C30" s="15" t="s">
        <v>1526</v>
      </c>
      <c r="D30" s="15" t="s">
        <v>494</v>
      </c>
      <c r="E30" s="15" t="s">
        <v>495</v>
      </c>
      <c r="F30" s="17" t="s">
        <v>988</v>
      </c>
      <c r="G30" s="15" t="s">
        <v>926</v>
      </c>
      <c r="H30" s="15" t="s">
        <v>1075</v>
      </c>
      <c r="I30" s="15"/>
      <c r="J30" s="15"/>
      <c r="K30" s="15" t="s">
        <v>48</v>
      </c>
      <c r="L30" s="16">
        <v>144</v>
      </c>
      <c r="M30" s="15"/>
      <c r="N30" s="15" t="s">
        <v>496</v>
      </c>
      <c r="O30" s="15" t="str">
        <f>HYPERLINK("https://ceds.ed.gov/cedselementdetails.aspx?termid=3144")</f>
        <v>https://ceds.ed.gov/cedselementdetails.aspx?termid=3144</v>
      </c>
    </row>
    <row r="31" spans="1:15" ht="300">
      <c r="A31" s="15" t="s">
        <v>1063</v>
      </c>
      <c r="B31" s="15" t="s">
        <v>1064</v>
      </c>
      <c r="C31" s="15" t="s">
        <v>1526</v>
      </c>
      <c r="D31" s="15" t="s">
        <v>1274</v>
      </c>
      <c r="E31" s="15" t="s">
        <v>769</v>
      </c>
      <c r="F31" s="17" t="s">
        <v>1275</v>
      </c>
      <c r="G31" s="15" t="s">
        <v>345</v>
      </c>
      <c r="H31" s="15" t="s">
        <v>2</v>
      </c>
      <c r="I31" s="15"/>
      <c r="J31" s="15" t="s">
        <v>1277</v>
      </c>
      <c r="K31" s="15"/>
      <c r="L31" s="16">
        <v>304</v>
      </c>
      <c r="M31" s="15"/>
      <c r="N31" s="15" t="s">
        <v>1278</v>
      </c>
      <c r="O31" s="15" t="str">
        <f>HYPERLINK("https://ceds.ed.gov/cedselementdetails.aspx?termid=3304")</f>
        <v>https://ceds.ed.gov/cedselementdetails.aspx?termid=3304</v>
      </c>
    </row>
    <row r="32" spans="1:15" ht="409.5">
      <c r="A32" s="15" t="s">
        <v>1063</v>
      </c>
      <c r="B32" s="15" t="s">
        <v>1064</v>
      </c>
      <c r="C32" s="15" t="s">
        <v>1526</v>
      </c>
      <c r="D32" s="15" t="s">
        <v>497</v>
      </c>
      <c r="E32" s="15" t="s">
        <v>498</v>
      </c>
      <c r="F32" s="15" t="s">
        <v>921</v>
      </c>
      <c r="G32" s="15" t="s">
        <v>966</v>
      </c>
      <c r="H32" s="15"/>
      <c r="I32" s="15"/>
      <c r="J32" s="15"/>
      <c r="K32" s="15"/>
      <c r="L32" s="16">
        <v>149</v>
      </c>
      <c r="M32" s="15"/>
      <c r="N32" s="15" t="s">
        <v>499</v>
      </c>
      <c r="O32" s="15" t="str">
        <f>HYPERLINK("https://ceds.ed.gov/cedselementdetails.aspx?termid=3149")</f>
        <v>https://ceds.ed.gov/cedselementdetails.aspx?termid=3149</v>
      </c>
    </row>
    <row r="33" spans="1:15" ht="45">
      <c r="A33" s="15" t="s">
        <v>1063</v>
      </c>
      <c r="B33" s="15" t="s">
        <v>1064</v>
      </c>
      <c r="C33" s="15" t="s">
        <v>1526</v>
      </c>
      <c r="D33" s="15" t="s">
        <v>464</v>
      </c>
      <c r="E33" s="15" t="s">
        <v>465</v>
      </c>
      <c r="F33" s="15" t="s">
        <v>921</v>
      </c>
      <c r="G33" s="15"/>
      <c r="H33" s="15" t="s">
        <v>3</v>
      </c>
      <c r="I33" s="15"/>
      <c r="J33" s="15"/>
      <c r="K33" s="15"/>
      <c r="L33" s="16">
        <v>1082</v>
      </c>
      <c r="M33" s="15"/>
      <c r="N33" s="15" t="s">
        <v>466</v>
      </c>
      <c r="O33" s="15" t="str">
        <f>HYPERLINK("https://ceds.ed.gov/cedselementdetails.aspx?termid=3783")</f>
        <v>https://ceds.ed.gov/cedselementdetails.aspx?termid=3783</v>
      </c>
    </row>
    <row r="34" spans="1:15" ht="75">
      <c r="A34" s="15" t="s">
        <v>1063</v>
      </c>
      <c r="B34" s="15" t="s">
        <v>1064</v>
      </c>
      <c r="C34" s="15" t="s">
        <v>1527</v>
      </c>
      <c r="D34" s="15" t="s">
        <v>512</v>
      </c>
      <c r="E34" s="15" t="s">
        <v>513</v>
      </c>
      <c r="F34" s="15" t="s">
        <v>0</v>
      </c>
      <c r="G34" s="15" t="s">
        <v>967</v>
      </c>
      <c r="H34" s="15" t="s">
        <v>1075</v>
      </c>
      <c r="I34" s="15" t="s">
        <v>10</v>
      </c>
      <c r="J34" s="15"/>
      <c r="K34" s="15"/>
      <c r="L34" s="16">
        <v>306</v>
      </c>
      <c r="M34" s="15"/>
      <c r="N34" s="15" t="s">
        <v>514</v>
      </c>
      <c r="O34" s="15" t="str">
        <f>HYPERLINK("https://ceds.ed.gov/cedselementdetails.aspx?termid=3306")</f>
        <v>https://ceds.ed.gov/cedselementdetails.aspx?termid=3306</v>
      </c>
    </row>
    <row r="35" spans="1:15" ht="345">
      <c r="A35" s="15" t="s">
        <v>1063</v>
      </c>
      <c r="B35" s="15" t="s">
        <v>1064</v>
      </c>
      <c r="C35" s="15" t="s">
        <v>1527</v>
      </c>
      <c r="D35" s="15" t="s">
        <v>1319</v>
      </c>
      <c r="E35" s="15" t="s">
        <v>1320</v>
      </c>
      <c r="F35" s="17" t="s">
        <v>1034</v>
      </c>
      <c r="G35" s="15"/>
      <c r="H35" s="15" t="s">
        <v>3</v>
      </c>
      <c r="I35" s="15"/>
      <c r="J35" s="15"/>
      <c r="K35" s="15"/>
      <c r="L35" s="16">
        <v>1248</v>
      </c>
      <c r="M35" s="15"/>
      <c r="N35" s="15" t="s">
        <v>1322</v>
      </c>
      <c r="O35" s="15" t="str">
        <f>HYPERLINK("https://ceds.ed.gov/cedselementdetails.aspx?termid=4214")</f>
        <v>https://ceds.ed.gov/cedselementdetails.aspx?termid=4214</v>
      </c>
    </row>
    <row r="36" spans="1:15" ht="30">
      <c r="A36" s="15" t="s">
        <v>1063</v>
      </c>
      <c r="B36" s="15" t="s">
        <v>1064</v>
      </c>
      <c r="C36" s="15" t="s">
        <v>1528</v>
      </c>
      <c r="D36" s="15" t="s">
        <v>900</v>
      </c>
      <c r="E36" s="15" t="s">
        <v>901</v>
      </c>
      <c r="F36" s="15" t="s">
        <v>0</v>
      </c>
      <c r="G36" s="15"/>
      <c r="H36" s="15"/>
      <c r="I36" s="15" t="s">
        <v>10</v>
      </c>
      <c r="J36" s="15"/>
      <c r="K36" s="15"/>
      <c r="L36" s="16">
        <v>703</v>
      </c>
      <c r="M36" s="15"/>
      <c r="N36" s="15" t="s">
        <v>902</v>
      </c>
      <c r="O36" s="15" t="str">
        <f>HYPERLINK("https://ceds.ed.gov/cedselementdetails.aspx?termid=3680")</f>
        <v>https://ceds.ed.gov/cedselementdetails.aspx?termid=3680</v>
      </c>
    </row>
    <row r="37" spans="1:15" ht="60">
      <c r="A37" s="15" t="s">
        <v>1063</v>
      </c>
      <c r="B37" s="15" t="s">
        <v>1064</v>
      </c>
      <c r="C37" s="15" t="s">
        <v>1528</v>
      </c>
      <c r="D37" s="15" t="s">
        <v>903</v>
      </c>
      <c r="E37" s="15" t="s">
        <v>904</v>
      </c>
      <c r="F37" s="17" t="s">
        <v>1015</v>
      </c>
      <c r="G37" s="15" t="s">
        <v>352</v>
      </c>
      <c r="H37" s="15" t="s">
        <v>2</v>
      </c>
      <c r="I37" s="15"/>
      <c r="J37" s="15" t="s">
        <v>905</v>
      </c>
      <c r="K37" s="15"/>
      <c r="L37" s="16">
        <v>308</v>
      </c>
      <c r="M37" s="15"/>
      <c r="N37" s="15" t="s">
        <v>906</v>
      </c>
      <c r="O37" s="15" t="str">
        <f>HYPERLINK("https://ceds.ed.gov/cedselementdetails.aspx?termid=3308")</f>
        <v>https://ceds.ed.gov/cedselementdetails.aspx?termid=3308</v>
      </c>
    </row>
    <row r="38" spans="1:15" ht="30">
      <c r="A38" s="15" t="s">
        <v>1063</v>
      </c>
      <c r="B38" s="15" t="s">
        <v>1064</v>
      </c>
      <c r="C38" s="15" t="s">
        <v>1529</v>
      </c>
      <c r="D38" s="15" t="s">
        <v>476</v>
      </c>
      <c r="E38" s="15" t="s">
        <v>477</v>
      </c>
      <c r="F38" s="15" t="s">
        <v>0</v>
      </c>
      <c r="G38" s="15"/>
      <c r="H38" s="15"/>
      <c r="I38" s="15" t="s">
        <v>10</v>
      </c>
      <c r="J38" s="15"/>
      <c r="K38" s="15"/>
      <c r="L38" s="16">
        <v>705</v>
      </c>
      <c r="M38" s="15"/>
      <c r="N38" s="15" t="s">
        <v>478</v>
      </c>
      <c r="O38" s="15" t="str">
        <f>HYPERLINK("https://ceds.ed.gov/cedselementdetails.aspx?termid=3681")</f>
        <v>https://ceds.ed.gov/cedselementdetails.aspx?termid=3681</v>
      </c>
    </row>
    <row r="39" spans="1:15" ht="60">
      <c r="A39" s="15" t="s">
        <v>1063</v>
      </c>
      <c r="B39" s="15" t="s">
        <v>1064</v>
      </c>
      <c r="C39" s="15" t="s">
        <v>1529</v>
      </c>
      <c r="D39" s="15" t="s">
        <v>479</v>
      </c>
      <c r="E39" s="15" t="s">
        <v>480</v>
      </c>
      <c r="F39" s="17" t="s">
        <v>1015</v>
      </c>
      <c r="G39" s="15" t="s">
        <v>352</v>
      </c>
      <c r="H39" s="15" t="s">
        <v>2</v>
      </c>
      <c r="I39" s="15"/>
      <c r="J39" s="15" t="s">
        <v>481</v>
      </c>
      <c r="K39" s="15"/>
      <c r="L39" s="16">
        <v>309</v>
      </c>
      <c r="M39" s="15"/>
      <c r="N39" s="15" t="s">
        <v>482</v>
      </c>
      <c r="O39" s="15" t="str">
        <f>HYPERLINK("https://ceds.ed.gov/cedselementdetails.aspx?termid=3309")</f>
        <v>https://ceds.ed.gov/cedselementdetails.aspx?termid=3309</v>
      </c>
    </row>
    <row r="40" spans="1:15" ht="30">
      <c r="A40" s="15" t="s">
        <v>1063</v>
      </c>
      <c r="B40" s="15" t="s">
        <v>1064</v>
      </c>
      <c r="C40" s="15" t="s">
        <v>1530</v>
      </c>
      <c r="D40" s="15" t="s">
        <v>347</v>
      </c>
      <c r="E40" s="15" t="s">
        <v>348</v>
      </c>
      <c r="F40" s="15" t="s">
        <v>0</v>
      </c>
      <c r="G40" s="15"/>
      <c r="H40" s="15"/>
      <c r="I40" s="15" t="s">
        <v>10</v>
      </c>
      <c r="J40" s="15"/>
      <c r="K40" s="15"/>
      <c r="L40" s="16">
        <v>706</v>
      </c>
      <c r="M40" s="15"/>
      <c r="N40" s="15" t="s">
        <v>349</v>
      </c>
      <c r="O40" s="15" t="str">
        <f>HYPERLINK("https://ceds.ed.gov/cedselementdetails.aspx?termid=3682")</f>
        <v>https://ceds.ed.gov/cedselementdetails.aspx?termid=3682</v>
      </c>
    </row>
    <row r="41" spans="1:15" ht="135">
      <c r="A41" s="15" t="s">
        <v>1063</v>
      </c>
      <c r="B41" s="15" t="s">
        <v>1064</v>
      </c>
      <c r="C41" s="15" t="s">
        <v>1530</v>
      </c>
      <c r="D41" s="15" t="s">
        <v>350</v>
      </c>
      <c r="E41" s="15" t="s">
        <v>351</v>
      </c>
      <c r="F41" s="17" t="s">
        <v>1002</v>
      </c>
      <c r="G41" s="15" t="s">
        <v>352</v>
      </c>
      <c r="H41" s="15" t="s">
        <v>2</v>
      </c>
      <c r="I41" s="15"/>
      <c r="J41" s="15" t="s">
        <v>353</v>
      </c>
      <c r="K41" s="15"/>
      <c r="L41" s="16">
        <v>310</v>
      </c>
      <c r="M41" s="15"/>
      <c r="N41" s="15" t="s">
        <v>354</v>
      </c>
      <c r="O41" s="15" t="str">
        <f>HYPERLINK("https://ceds.ed.gov/cedselementdetails.aspx?termid=3310")</f>
        <v>https://ceds.ed.gov/cedselementdetails.aspx?termid=3310</v>
      </c>
    </row>
    <row r="42" spans="1:15" ht="210">
      <c r="A42" s="15" t="s">
        <v>1063</v>
      </c>
      <c r="B42" s="15" t="s">
        <v>1064</v>
      </c>
      <c r="C42" s="15" t="s">
        <v>1531</v>
      </c>
      <c r="D42" s="15" t="s">
        <v>527</v>
      </c>
      <c r="E42" s="15" t="s">
        <v>528</v>
      </c>
      <c r="F42" s="17" t="s">
        <v>1233</v>
      </c>
      <c r="G42" s="15" t="s">
        <v>345</v>
      </c>
      <c r="H42" s="15" t="s">
        <v>2</v>
      </c>
      <c r="I42" s="15"/>
      <c r="J42" s="15" t="s">
        <v>1235</v>
      </c>
      <c r="K42" s="15"/>
      <c r="L42" s="16">
        <v>335</v>
      </c>
      <c r="M42" s="15"/>
      <c r="N42" s="15" t="s">
        <v>529</v>
      </c>
      <c r="O42" s="15" t="str">
        <f>HYPERLINK("https://ceds.ed.gov/cedselementdetails.aspx?termid=3334")</f>
        <v>https://ceds.ed.gov/cedselementdetails.aspx?termid=3334</v>
      </c>
    </row>
    <row r="43" spans="1:15" ht="210">
      <c r="A43" s="15" t="s">
        <v>1063</v>
      </c>
      <c r="B43" s="15" t="s">
        <v>1064</v>
      </c>
      <c r="C43" s="15" t="s">
        <v>1531</v>
      </c>
      <c r="D43" s="15" t="s">
        <v>343</v>
      </c>
      <c r="E43" s="15" t="s">
        <v>344</v>
      </c>
      <c r="F43" s="17" t="s">
        <v>1233</v>
      </c>
      <c r="G43" s="15" t="s">
        <v>345</v>
      </c>
      <c r="H43" s="15" t="s">
        <v>2</v>
      </c>
      <c r="I43" s="15"/>
      <c r="J43" s="15" t="s">
        <v>1235</v>
      </c>
      <c r="K43" s="15"/>
      <c r="L43" s="16">
        <v>336</v>
      </c>
      <c r="M43" s="15"/>
      <c r="N43" s="15" t="s">
        <v>346</v>
      </c>
      <c r="O43" s="15" t="str">
        <f>HYPERLINK("https://ceds.ed.gov/cedselementdetails.aspx?termid=3335")</f>
        <v>https://ceds.ed.gov/cedselementdetails.aspx?termid=3335</v>
      </c>
    </row>
    <row r="44" spans="1:15" ht="30">
      <c r="A44" s="15" t="s">
        <v>1063</v>
      </c>
      <c r="B44" s="15" t="s">
        <v>1064</v>
      </c>
      <c r="C44" s="15" t="s">
        <v>1532</v>
      </c>
      <c r="D44" s="15" t="s">
        <v>916</v>
      </c>
      <c r="E44" s="15" t="s">
        <v>917</v>
      </c>
      <c r="F44" s="15" t="s">
        <v>0</v>
      </c>
      <c r="G44" s="15" t="s">
        <v>352</v>
      </c>
      <c r="H44" s="15"/>
      <c r="I44" s="15" t="s">
        <v>79</v>
      </c>
      <c r="J44" s="15"/>
      <c r="K44" s="15"/>
      <c r="L44" s="16">
        <v>312</v>
      </c>
      <c r="M44" s="15"/>
      <c r="N44" s="15" t="s">
        <v>918</v>
      </c>
      <c r="O44" s="15" t="str">
        <f>HYPERLINK("https://ceds.ed.gov/cedselementdetails.aspx?termid=3312")</f>
        <v>https://ceds.ed.gov/cedselementdetails.aspx?termid=3312</v>
      </c>
    </row>
    <row r="45" spans="1:15" ht="30">
      <c r="A45" s="15" t="s">
        <v>1063</v>
      </c>
      <c r="B45" s="15" t="s">
        <v>1064</v>
      </c>
      <c r="C45" s="15" t="s">
        <v>1532</v>
      </c>
      <c r="D45" s="15" t="s">
        <v>913</v>
      </c>
      <c r="E45" s="15" t="s">
        <v>914</v>
      </c>
      <c r="F45" s="15" t="s">
        <v>0</v>
      </c>
      <c r="G45" s="15" t="s">
        <v>352</v>
      </c>
      <c r="H45" s="15"/>
      <c r="I45" s="15" t="s">
        <v>44</v>
      </c>
      <c r="J45" s="15"/>
      <c r="K45" s="15"/>
      <c r="L45" s="16">
        <v>313</v>
      </c>
      <c r="M45" s="15"/>
      <c r="N45" s="15" t="s">
        <v>915</v>
      </c>
      <c r="O45" s="15" t="str">
        <f>HYPERLINK("https://ceds.ed.gov/cedselementdetails.aspx?termid=3313")</f>
        <v>https://ceds.ed.gov/cedselementdetails.aspx?termid=3313</v>
      </c>
    </row>
    <row r="46" spans="1:15" ht="105">
      <c r="A46" s="15" t="s">
        <v>1063</v>
      </c>
      <c r="B46" s="15" t="s">
        <v>1064</v>
      </c>
      <c r="C46" s="15" t="s">
        <v>1533</v>
      </c>
      <c r="D46" s="15" t="s">
        <v>1254</v>
      </c>
      <c r="E46" s="15" t="s">
        <v>1255</v>
      </c>
      <c r="F46" s="17" t="s">
        <v>1256</v>
      </c>
      <c r="G46" s="15" t="s">
        <v>352</v>
      </c>
      <c r="H46" s="15" t="s">
        <v>2</v>
      </c>
      <c r="I46" s="15"/>
      <c r="J46" s="15" t="s">
        <v>1257</v>
      </c>
      <c r="K46" s="15"/>
      <c r="L46" s="16">
        <v>314</v>
      </c>
      <c r="M46" s="15"/>
      <c r="N46" s="15" t="s">
        <v>1258</v>
      </c>
      <c r="O46" s="15" t="str">
        <f>HYPERLINK("https://ceds.ed.gov/cedselementdetails.aspx?termid=3314")</f>
        <v>https://ceds.ed.gov/cedselementdetails.aspx?termid=3314</v>
      </c>
    </row>
    <row r="47" spans="1:15" ht="255">
      <c r="A47" s="15" t="s">
        <v>1063</v>
      </c>
      <c r="B47" s="15" t="s">
        <v>1064</v>
      </c>
      <c r="C47" s="15" t="s">
        <v>1533</v>
      </c>
      <c r="D47" s="15" t="s">
        <v>355</v>
      </c>
      <c r="E47" s="15" t="s">
        <v>356</v>
      </c>
      <c r="F47" s="17" t="s">
        <v>1003</v>
      </c>
      <c r="G47" s="15" t="s">
        <v>352</v>
      </c>
      <c r="H47" s="15"/>
      <c r="I47" s="15"/>
      <c r="J47" s="15"/>
      <c r="K47" s="15"/>
      <c r="L47" s="16">
        <v>315</v>
      </c>
      <c r="M47" s="15"/>
      <c r="N47" s="15" t="s">
        <v>357</v>
      </c>
      <c r="O47" s="15" t="str">
        <f>HYPERLINK("https://ceds.ed.gov/cedselementdetails.aspx?termid=3315")</f>
        <v>https://ceds.ed.gov/cedselementdetails.aspx?termid=3315</v>
      </c>
    </row>
    <row r="48" spans="1:15" ht="210">
      <c r="A48" s="15" t="s">
        <v>1063</v>
      </c>
      <c r="B48" s="15" t="s">
        <v>1064</v>
      </c>
      <c r="C48" s="15" t="s">
        <v>1533</v>
      </c>
      <c r="D48" s="15" t="s">
        <v>742</v>
      </c>
      <c r="E48" s="15" t="s">
        <v>743</v>
      </c>
      <c r="F48" s="17" t="s">
        <v>1028</v>
      </c>
      <c r="G48" s="15" t="s">
        <v>977</v>
      </c>
      <c r="H48" s="15"/>
      <c r="I48" s="15"/>
      <c r="J48" s="15"/>
      <c r="K48" s="15"/>
      <c r="L48" s="16">
        <v>218</v>
      </c>
      <c r="M48" s="15"/>
      <c r="N48" s="15" t="s">
        <v>744</v>
      </c>
      <c r="O48" s="15" t="str">
        <f>HYPERLINK("https://ceds.ed.gov/cedselementdetails.aspx?termid=3218")</f>
        <v>https://ceds.ed.gov/cedselementdetails.aspx?termid=3218</v>
      </c>
    </row>
    <row r="49" spans="1:15" ht="165">
      <c r="A49" s="15" t="s">
        <v>1063</v>
      </c>
      <c r="B49" s="15" t="s">
        <v>1064</v>
      </c>
      <c r="C49" s="15" t="s">
        <v>1533</v>
      </c>
      <c r="D49" s="15" t="s">
        <v>1100</v>
      </c>
      <c r="E49" s="15" t="s">
        <v>393</v>
      </c>
      <c r="F49" s="17" t="s">
        <v>1008</v>
      </c>
      <c r="G49" s="15" t="s">
        <v>118</v>
      </c>
      <c r="H49" s="15" t="s">
        <v>3</v>
      </c>
      <c r="I49" s="15"/>
      <c r="J49" s="15"/>
      <c r="K49" s="15"/>
      <c r="L49" s="16">
        <v>1000</v>
      </c>
      <c r="M49" s="15"/>
      <c r="N49" s="15" t="s">
        <v>1102</v>
      </c>
      <c r="O49" s="15" t="str">
        <f>HYPERLINK("https://ceds.ed.gov/cedselementdetails.aspx?termid=4003")</f>
        <v>https://ceds.ed.gov/cedselementdetails.aspx?termid=4003</v>
      </c>
    </row>
    <row r="50" spans="1:15" ht="360">
      <c r="A50" s="15" t="s">
        <v>1063</v>
      </c>
      <c r="B50" s="15" t="s">
        <v>1064</v>
      </c>
      <c r="C50" s="15" t="s">
        <v>1533</v>
      </c>
      <c r="D50" s="15" t="s">
        <v>152</v>
      </c>
      <c r="E50" s="15" t="s">
        <v>153</v>
      </c>
      <c r="F50" s="17" t="s">
        <v>993</v>
      </c>
      <c r="G50" s="15" t="s">
        <v>935</v>
      </c>
      <c r="H50" s="15" t="s">
        <v>2</v>
      </c>
      <c r="I50" s="15"/>
      <c r="J50" s="15" t="s">
        <v>154</v>
      </c>
      <c r="K50" s="15"/>
      <c r="L50" s="16">
        <v>177</v>
      </c>
      <c r="M50" s="15"/>
      <c r="N50" s="15" t="s">
        <v>155</v>
      </c>
      <c r="O50" s="15" t="str">
        <f>HYPERLINK("https://ceds.ed.gov/cedselementdetails.aspx?termid=3177")</f>
        <v>https://ceds.ed.gov/cedselementdetails.aspx?termid=3177</v>
      </c>
    </row>
    <row r="51" spans="1:15" ht="135">
      <c r="A51" s="15" t="s">
        <v>1063</v>
      </c>
      <c r="B51" s="15" t="s">
        <v>1064</v>
      </c>
      <c r="C51" s="15" t="s">
        <v>1534</v>
      </c>
      <c r="D51" s="15" t="s">
        <v>533</v>
      </c>
      <c r="E51" s="15" t="s">
        <v>534</v>
      </c>
      <c r="F51" s="17" t="s">
        <v>1020</v>
      </c>
      <c r="G51" s="15" t="s">
        <v>968</v>
      </c>
      <c r="H51" s="15" t="s">
        <v>1075</v>
      </c>
      <c r="I51" s="15"/>
      <c r="J51" s="15"/>
      <c r="K51" s="15"/>
      <c r="L51" s="16">
        <v>316</v>
      </c>
      <c r="M51" s="15"/>
      <c r="N51" s="15" t="s">
        <v>535</v>
      </c>
      <c r="O51" s="15" t="str">
        <f>HYPERLINK("https://ceds.ed.gov/cedselementdetails.aspx?termid=3316")</f>
        <v>https://ceds.ed.gov/cedselementdetails.aspx?termid=3316</v>
      </c>
    </row>
    <row r="52" spans="1:15" ht="90">
      <c r="A52" s="15" t="s">
        <v>1063</v>
      </c>
      <c r="B52" s="15" t="s">
        <v>1064</v>
      </c>
      <c r="C52" s="15" t="s">
        <v>1534</v>
      </c>
      <c r="D52" s="15" t="s">
        <v>530</v>
      </c>
      <c r="E52" s="15" t="s">
        <v>531</v>
      </c>
      <c r="F52" s="18" t="s">
        <v>150</v>
      </c>
      <c r="G52" s="15" t="s">
        <v>968</v>
      </c>
      <c r="H52" s="15" t="s">
        <v>1075</v>
      </c>
      <c r="I52" s="15"/>
      <c r="J52" s="15"/>
      <c r="K52" s="15"/>
      <c r="L52" s="16">
        <v>317</v>
      </c>
      <c r="M52" s="15"/>
      <c r="N52" s="15" t="s">
        <v>532</v>
      </c>
      <c r="O52" s="15" t="str">
        <f>HYPERLINK("https://ceds.ed.gov/cedselementdetails.aspx?termid=3317")</f>
        <v>https://ceds.ed.gov/cedselementdetails.aspx?termid=3317</v>
      </c>
    </row>
    <row r="53" spans="1:15" ht="45">
      <c r="A53" s="15" t="s">
        <v>1063</v>
      </c>
      <c r="B53" s="15" t="s">
        <v>1064</v>
      </c>
      <c r="C53" s="15" t="s">
        <v>1535</v>
      </c>
      <c r="D53" s="15" t="s">
        <v>50</v>
      </c>
      <c r="E53" s="15" t="s">
        <v>51</v>
      </c>
      <c r="F53" s="15" t="s">
        <v>0</v>
      </c>
      <c r="G53" s="15" t="s">
        <v>927</v>
      </c>
      <c r="H53" s="15"/>
      <c r="I53" s="15" t="s">
        <v>10</v>
      </c>
      <c r="J53" s="15"/>
      <c r="K53" s="15"/>
      <c r="L53" s="16">
        <v>323</v>
      </c>
      <c r="M53" s="15"/>
      <c r="N53" s="15" t="s">
        <v>52</v>
      </c>
      <c r="O53" s="15" t="str">
        <f>HYPERLINK("https://ceds.ed.gov/cedselementdetails.aspx?termid=3323")</f>
        <v>https://ceds.ed.gov/cedselementdetails.aspx?termid=3323</v>
      </c>
    </row>
    <row r="54" spans="1:15" ht="255">
      <c r="A54" s="15" t="s">
        <v>1063</v>
      </c>
      <c r="B54" s="15" t="s">
        <v>1064</v>
      </c>
      <c r="C54" s="15" t="s">
        <v>1535</v>
      </c>
      <c r="D54" s="15" t="s">
        <v>509</v>
      </c>
      <c r="E54" s="15" t="s">
        <v>510</v>
      </c>
      <c r="F54" s="17" t="s">
        <v>1016</v>
      </c>
      <c r="G54" s="15" t="s">
        <v>39</v>
      </c>
      <c r="H54" s="15"/>
      <c r="I54" s="15"/>
      <c r="J54" s="15"/>
      <c r="K54" s="15"/>
      <c r="L54" s="16">
        <v>559</v>
      </c>
      <c r="M54" s="15"/>
      <c r="N54" s="15" t="s">
        <v>511</v>
      </c>
      <c r="O54" s="15" t="str">
        <f>HYPERLINK("https://ceds.ed.gov/cedselementdetails.aspx?termid=3550")</f>
        <v>https://ceds.ed.gov/cedselementdetails.aspx?termid=3550</v>
      </c>
    </row>
    <row r="55" spans="1:15" ht="180">
      <c r="A55" s="15" t="s">
        <v>1063</v>
      </c>
      <c r="B55" s="15" t="s">
        <v>1064</v>
      </c>
      <c r="C55" s="15" t="s">
        <v>1535</v>
      </c>
      <c r="D55" s="15" t="s">
        <v>1243</v>
      </c>
      <c r="E55" s="15" t="s">
        <v>371</v>
      </c>
      <c r="F55" s="17" t="s">
        <v>1244</v>
      </c>
      <c r="G55" s="15" t="s">
        <v>954</v>
      </c>
      <c r="H55" s="15" t="s">
        <v>2</v>
      </c>
      <c r="I55" s="15"/>
      <c r="J55" s="15" t="s">
        <v>1246</v>
      </c>
      <c r="K55" s="15"/>
      <c r="L55" s="16">
        <v>318</v>
      </c>
      <c r="M55" s="15"/>
      <c r="N55" s="15" t="s">
        <v>1247</v>
      </c>
      <c r="O55" s="15" t="str">
        <f>HYPERLINK("https://ceds.ed.gov/cedselementdetails.aspx?termid=3318")</f>
        <v>https://ceds.ed.gov/cedselementdetails.aspx?termid=3318</v>
      </c>
    </row>
    <row r="56" spans="1:15" ht="240">
      <c r="A56" s="15" t="s">
        <v>1063</v>
      </c>
      <c r="B56" s="15" t="s">
        <v>1064</v>
      </c>
      <c r="C56" s="15" t="s">
        <v>1535</v>
      </c>
      <c r="D56" s="15" t="s">
        <v>748</v>
      </c>
      <c r="E56" s="15" t="s">
        <v>749</v>
      </c>
      <c r="F56" s="17" t="s">
        <v>1004</v>
      </c>
      <c r="G56" s="15" t="s">
        <v>345</v>
      </c>
      <c r="H56" s="15"/>
      <c r="I56" s="15"/>
      <c r="J56" s="15"/>
      <c r="K56" s="15"/>
      <c r="L56" s="16">
        <v>319</v>
      </c>
      <c r="M56" s="15"/>
      <c r="N56" s="15" t="s">
        <v>750</v>
      </c>
      <c r="O56" s="15" t="str">
        <f>HYPERLINK("https://ceds.ed.gov/cedselementdetails.aspx?termid=3319")</f>
        <v>https://ceds.ed.gov/cedselementdetails.aspx?termid=3319</v>
      </c>
    </row>
    <row r="57" spans="1:15" ht="45">
      <c r="A57" s="15" t="s">
        <v>1063</v>
      </c>
      <c r="B57" s="15" t="s">
        <v>1064</v>
      </c>
      <c r="C57" s="15" t="s">
        <v>1535</v>
      </c>
      <c r="D57" s="15" t="s">
        <v>438</v>
      </c>
      <c r="E57" s="15" t="s">
        <v>439</v>
      </c>
      <c r="F57" s="15" t="s">
        <v>0</v>
      </c>
      <c r="G57" s="15" t="s">
        <v>927</v>
      </c>
      <c r="H57" s="15"/>
      <c r="I57" s="15" t="s">
        <v>10</v>
      </c>
      <c r="J57" s="15"/>
      <c r="K57" s="15"/>
      <c r="L57" s="16">
        <v>324</v>
      </c>
      <c r="M57" s="15"/>
      <c r="N57" s="15" t="s">
        <v>440</v>
      </c>
      <c r="O57" s="15" t="str">
        <f>HYPERLINK("https://ceds.ed.gov/cedselementdetails.aspx?termid=3324")</f>
        <v>https://ceds.ed.gov/cedselementdetails.aspx?termid=3324</v>
      </c>
    </row>
    <row r="58" spans="1:15" ht="165">
      <c r="A58" s="15" t="s">
        <v>1063</v>
      </c>
      <c r="B58" s="15" t="s">
        <v>1064</v>
      </c>
      <c r="C58" s="15" t="s">
        <v>1535</v>
      </c>
      <c r="D58" s="15" t="s">
        <v>1290</v>
      </c>
      <c r="E58" s="15" t="s">
        <v>441</v>
      </c>
      <c r="F58" s="15" t="s">
        <v>0</v>
      </c>
      <c r="G58" s="15" t="s">
        <v>960</v>
      </c>
      <c r="H58" s="15" t="s">
        <v>2</v>
      </c>
      <c r="I58" s="15" t="s">
        <v>10</v>
      </c>
      <c r="J58" s="15" t="s">
        <v>1292</v>
      </c>
      <c r="K58" s="15"/>
      <c r="L58" s="16">
        <v>97</v>
      </c>
      <c r="M58" s="15"/>
      <c r="N58" s="15" t="s">
        <v>1293</v>
      </c>
      <c r="O58" s="15" t="str">
        <f>HYPERLINK("https://ceds.ed.gov/cedselementdetails.aspx?termid=3097")</f>
        <v>https://ceds.ed.gov/cedselementdetails.aspx?termid=3097</v>
      </c>
    </row>
    <row r="59" spans="1:15" ht="60">
      <c r="A59" s="15" t="s">
        <v>1063</v>
      </c>
      <c r="B59" s="15" t="s">
        <v>1064</v>
      </c>
      <c r="C59" s="15" t="s">
        <v>1535</v>
      </c>
      <c r="D59" s="15" t="s">
        <v>442</v>
      </c>
      <c r="E59" s="15" t="s">
        <v>443</v>
      </c>
      <c r="F59" s="15" t="s">
        <v>0</v>
      </c>
      <c r="G59" s="15" t="s">
        <v>1</v>
      </c>
      <c r="H59" s="15" t="s">
        <v>1075</v>
      </c>
      <c r="I59" s="15" t="s">
        <v>10</v>
      </c>
      <c r="J59" s="15"/>
      <c r="K59" s="15"/>
      <c r="L59" s="16">
        <v>107</v>
      </c>
      <c r="M59" s="15"/>
      <c r="N59" s="15" t="s">
        <v>444</v>
      </c>
      <c r="O59" s="15" t="str">
        <f>HYPERLINK("https://ceds.ed.gov/cedselementdetails.aspx?termid=3107")</f>
        <v>https://ceds.ed.gov/cedselementdetails.aspx?termid=3107</v>
      </c>
    </row>
    <row r="60" spans="1:15" ht="60">
      <c r="A60" s="15" t="s">
        <v>1063</v>
      </c>
      <c r="B60" s="15" t="s">
        <v>1064</v>
      </c>
      <c r="C60" s="15" t="s">
        <v>1535</v>
      </c>
      <c r="D60" s="15" t="s">
        <v>832</v>
      </c>
      <c r="E60" s="15" t="s">
        <v>1483</v>
      </c>
      <c r="F60" s="15" t="s">
        <v>0</v>
      </c>
      <c r="G60" s="15"/>
      <c r="H60" s="15" t="s">
        <v>2</v>
      </c>
      <c r="I60" s="15" t="s">
        <v>10</v>
      </c>
      <c r="J60" s="15" t="s">
        <v>154</v>
      </c>
      <c r="K60" s="15"/>
      <c r="L60" s="16">
        <v>326</v>
      </c>
      <c r="M60" s="15"/>
      <c r="N60" s="15" t="s">
        <v>833</v>
      </c>
      <c r="O60" s="15" t="str">
        <f>HYPERLINK("https://ceds.ed.gov/cedselementdetails.aspx?termid=3326")</f>
        <v>https://ceds.ed.gov/cedselementdetails.aspx?termid=3326</v>
      </c>
    </row>
    <row r="61" spans="1:15" ht="60">
      <c r="A61" s="15" t="s">
        <v>1063</v>
      </c>
      <c r="B61" s="15" t="s">
        <v>1064</v>
      </c>
      <c r="C61" s="15" t="s">
        <v>1535</v>
      </c>
      <c r="D61" s="15" t="s">
        <v>834</v>
      </c>
      <c r="E61" s="15" t="s">
        <v>835</v>
      </c>
      <c r="F61" s="15" t="s">
        <v>0</v>
      </c>
      <c r="G61" s="15"/>
      <c r="H61" s="15"/>
      <c r="I61" s="15" t="s">
        <v>10</v>
      </c>
      <c r="J61" s="15"/>
      <c r="K61" s="15"/>
      <c r="L61" s="16">
        <v>327</v>
      </c>
      <c r="M61" s="15"/>
      <c r="N61" s="15" t="s">
        <v>836</v>
      </c>
      <c r="O61" s="15" t="str">
        <f>HYPERLINK("https://ceds.ed.gov/cedselementdetails.aspx?termid=3327")</f>
        <v>https://ceds.ed.gov/cedselementdetails.aspx?termid=3327</v>
      </c>
    </row>
    <row r="62" spans="1:15" ht="255">
      <c r="A62" s="15" t="s">
        <v>1063</v>
      </c>
      <c r="B62" s="15" t="s">
        <v>1064</v>
      </c>
      <c r="C62" s="15" t="s">
        <v>1535</v>
      </c>
      <c r="D62" s="15" t="s">
        <v>682</v>
      </c>
      <c r="E62" s="15" t="s">
        <v>683</v>
      </c>
      <c r="F62" s="15" t="s">
        <v>0</v>
      </c>
      <c r="G62" s="15" t="s">
        <v>973</v>
      </c>
      <c r="H62" s="15"/>
      <c r="I62" s="15" t="s">
        <v>260</v>
      </c>
      <c r="J62" s="15"/>
      <c r="K62" s="15" t="s">
        <v>1412</v>
      </c>
      <c r="L62" s="16">
        <v>202</v>
      </c>
      <c r="M62" s="15"/>
      <c r="N62" s="15" t="s">
        <v>684</v>
      </c>
      <c r="O62" s="15" t="str">
        <f>HYPERLINK("https://ceds.ed.gov/cedselementdetails.aspx?termid=3202")</f>
        <v>https://ceds.ed.gov/cedselementdetails.aspx?termid=3202</v>
      </c>
    </row>
    <row r="63" spans="1:15" ht="45">
      <c r="A63" s="15" t="s">
        <v>1063</v>
      </c>
      <c r="B63" s="15" t="s">
        <v>1064</v>
      </c>
      <c r="C63" s="15" t="s">
        <v>1535</v>
      </c>
      <c r="D63" s="15" t="s">
        <v>780</v>
      </c>
      <c r="E63" s="15" t="s">
        <v>781</v>
      </c>
      <c r="F63" s="15" t="s">
        <v>0</v>
      </c>
      <c r="G63" s="15" t="s">
        <v>939</v>
      </c>
      <c r="H63" s="15"/>
      <c r="I63" s="15" t="s">
        <v>10</v>
      </c>
      <c r="J63" s="15"/>
      <c r="K63" s="15"/>
      <c r="L63" s="16">
        <v>590</v>
      </c>
      <c r="M63" s="15"/>
      <c r="N63" s="15" t="s">
        <v>782</v>
      </c>
      <c r="O63" s="15" t="str">
        <f>HYPERLINK("https://ceds.ed.gov/cedselementdetails.aspx?termid=3583")</f>
        <v>https://ceds.ed.gov/cedselementdetails.aspx?termid=3583</v>
      </c>
    </row>
    <row r="64" spans="1:15" ht="45">
      <c r="A64" s="15" t="s">
        <v>1063</v>
      </c>
      <c r="B64" s="15" t="s">
        <v>1064</v>
      </c>
      <c r="C64" s="15" t="s">
        <v>1535</v>
      </c>
      <c r="D64" s="15" t="s">
        <v>777</v>
      </c>
      <c r="E64" s="15" t="s">
        <v>778</v>
      </c>
      <c r="F64" s="15" t="s">
        <v>0</v>
      </c>
      <c r="G64" s="15" t="s">
        <v>39</v>
      </c>
      <c r="H64" s="15"/>
      <c r="I64" s="15" t="s">
        <v>10</v>
      </c>
      <c r="J64" s="15"/>
      <c r="K64" s="15"/>
      <c r="L64" s="16">
        <v>591</v>
      </c>
      <c r="M64" s="15"/>
      <c r="N64" s="15" t="s">
        <v>779</v>
      </c>
      <c r="O64" s="15" t="str">
        <f>HYPERLINK("https://ceds.ed.gov/cedselementdetails.aspx?termid=3584")</f>
        <v>https://ceds.ed.gov/cedselementdetails.aspx?termid=3584</v>
      </c>
    </row>
    <row r="65" spans="1:15" ht="300">
      <c r="A65" s="15" t="s">
        <v>1063</v>
      </c>
      <c r="B65" s="15" t="s">
        <v>1064</v>
      </c>
      <c r="C65" s="15" t="s">
        <v>1535</v>
      </c>
      <c r="D65" s="15" t="s">
        <v>725</v>
      </c>
      <c r="E65" s="15" t="s">
        <v>726</v>
      </c>
      <c r="F65" s="17" t="s">
        <v>1434</v>
      </c>
      <c r="G65" s="15" t="s">
        <v>927</v>
      </c>
      <c r="H65" s="15" t="s">
        <v>1075</v>
      </c>
      <c r="I65" s="15"/>
      <c r="J65" s="15"/>
      <c r="K65" s="15"/>
      <c r="L65" s="16">
        <v>325</v>
      </c>
      <c r="M65" s="15"/>
      <c r="N65" s="15" t="s">
        <v>727</v>
      </c>
      <c r="O65" s="15" t="str">
        <f>HYPERLINK("https://ceds.ed.gov/cedselementdetails.aspx?termid=3325")</f>
        <v>https://ceds.ed.gov/cedselementdetails.aspx?termid=3325</v>
      </c>
    </row>
    <row r="66" spans="1:15" ht="409.5">
      <c r="A66" s="15" t="s">
        <v>1063</v>
      </c>
      <c r="B66" s="15" t="s">
        <v>1064</v>
      </c>
      <c r="C66" s="15" t="s">
        <v>1536</v>
      </c>
      <c r="D66" s="15" t="s">
        <v>375</v>
      </c>
      <c r="E66" s="15" t="s">
        <v>376</v>
      </c>
      <c r="F66" s="17" t="s">
        <v>1005</v>
      </c>
      <c r="G66" s="15" t="s">
        <v>352</v>
      </c>
      <c r="H66" s="15"/>
      <c r="I66" s="15"/>
      <c r="J66" s="15"/>
      <c r="K66" s="15"/>
      <c r="L66" s="16">
        <v>321</v>
      </c>
      <c r="M66" s="15"/>
      <c r="N66" s="15" t="s">
        <v>377</v>
      </c>
      <c r="O66" s="15" t="str">
        <f>HYPERLINK("https://ceds.ed.gov/cedselementdetails.aspx?termid=3321")</f>
        <v>https://ceds.ed.gov/cedselementdetails.aspx?termid=3321</v>
      </c>
    </row>
    <row r="67" spans="1:15" ht="210">
      <c r="A67" s="15" t="s">
        <v>1063</v>
      </c>
      <c r="B67" s="15" t="s">
        <v>1064</v>
      </c>
      <c r="C67" s="15" t="s">
        <v>1536</v>
      </c>
      <c r="D67" s="15" t="s">
        <v>378</v>
      </c>
      <c r="E67" s="15" t="s">
        <v>379</v>
      </c>
      <c r="F67" s="17" t="s">
        <v>1006</v>
      </c>
      <c r="G67" s="15" t="s">
        <v>955</v>
      </c>
      <c r="H67" s="15"/>
      <c r="I67" s="15"/>
      <c r="J67" s="15"/>
      <c r="K67" s="15"/>
      <c r="L67" s="16">
        <v>322</v>
      </c>
      <c r="M67" s="15"/>
      <c r="N67" s="15" t="s">
        <v>380</v>
      </c>
      <c r="O67" s="15" t="str">
        <f>HYPERLINK("https://ceds.ed.gov/cedselementdetails.aspx?termid=3322")</f>
        <v>https://ceds.ed.gov/cedselementdetails.aspx?termid=3322</v>
      </c>
    </row>
    <row r="68" spans="1:15" ht="90">
      <c r="A68" s="15" t="s">
        <v>1063</v>
      </c>
      <c r="B68" s="15" t="s">
        <v>1064</v>
      </c>
      <c r="C68" s="15" t="s">
        <v>1536</v>
      </c>
      <c r="D68" s="15" t="s">
        <v>1494</v>
      </c>
      <c r="E68" s="15" t="s">
        <v>1495</v>
      </c>
      <c r="F68" s="15" t="s">
        <v>0</v>
      </c>
      <c r="G68" s="15"/>
      <c r="H68" s="15" t="s">
        <v>3</v>
      </c>
      <c r="I68" s="15" t="s">
        <v>1497</v>
      </c>
      <c r="J68" s="15"/>
      <c r="K68" s="15"/>
      <c r="L68" s="16">
        <v>1242</v>
      </c>
      <c r="M68" s="15" t="s">
        <v>1498</v>
      </c>
      <c r="N68" s="15" t="s">
        <v>1499</v>
      </c>
      <c r="O68" s="15" t="str">
        <f>HYPERLINK("https://ceds.ed.gov/cedselementdetails.aspx?termid=4208")</f>
        <v>https://ceds.ed.gov/cedselementdetails.aspx?termid=4208</v>
      </c>
    </row>
    <row r="69" spans="1:15" ht="120">
      <c r="A69" s="15" t="s">
        <v>1063</v>
      </c>
      <c r="B69" s="15" t="s">
        <v>1064</v>
      </c>
      <c r="C69" s="15" t="s">
        <v>1537</v>
      </c>
      <c r="D69" s="15" t="s">
        <v>1327</v>
      </c>
      <c r="E69" s="15" t="s">
        <v>1328</v>
      </c>
      <c r="F69" s="17" t="s">
        <v>1329</v>
      </c>
      <c r="G69" s="15"/>
      <c r="H69" s="15" t="s">
        <v>3</v>
      </c>
      <c r="I69" s="15"/>
      <c r="J69" s="15"/>
      <c r="K69" s="15"/>
      <c r="L69" s="16">
        <v>1231</v>
      </c>
      <c r="M69" s="15"/>
      <c r="N69" s="15" t="s">
        <v>1330</v>
      </c>
      <c r="O69" s="15" t="str">
        <f>HYPERLINK("https://ceds.ed.gov/cedselementdetails.aspx?termid=4196")</f>
        <v>https://ceds.ed.gov/cedselementdetails.aspx?termid=4196</v>
      </c>
    </row>
    <row r="70" spans="1:15" ht="45">
      <c r="A70" s="15" t="s">
        <v>1063</v>
      </c>
      <c r="B70" s="15" t="s">
        <v>1064</v>
      </c>
      <c r="C70" s="15" t="s">
        <v>1537</v>
      </c>
      <c r="D70" s="15" t="s">
        <v>1323</v>
      </c>
      <c r="E70" s="15" t="s">
        <v>1324</v>
      </c>
      <c r="F70" s="15" t="s">
        <v>0</v>
      </c>
      <c r="G70" s="15"/>
      <c r="H70" s="15" t="s">
        <v>3</v>
      </c>
      <c r="I70" s="15" t="s">
        <v>10</v>
      </c>
      <c r="J70" s="15"/>
      <c r="K70" s="15"/>
      <c r="L70" s="16">
        <v>1232</v>
      </c>
      <c r="M70" s="15"/>
      <c r="N70" s="15" t="s">
        <v>1326</v>
      </c>
      <c r="O70" s="15" t="str">
        <f>HYPERLINK("https://ceds.ed.gov/cedselementdetails.aspx?termid=4197")</f>
        <v>https://ceds.ed.gov/cedselementdetails.aspx?termid=4197</v>
      </c>
    </row>
    <row r="71" spans="1:15" ht="60">
      <c r="A71" s="15" t="s">
        <v>1063</v>
      </c>
      <c r="B71" s="15" t="s">
        <v>1064</v>
      </c>
      <c r="C71" s="15" t="s">
        <v>1537</v>
      </c>
      <c r="D71" s="15" t="s">
        <v>1334</v>
      </c>
      <c r="E71" s="15" t="s">
        <v>1335</v>
      </c>
      <c r="F71" s="15" t="s">
        <v>0</v>
      </c>
      <c r="G71" s="15"/>
      <c r="H71" s="15" t="s">
        <v>3</v>
      </c>
      <c r="I71" s="15" t="s">
        <v>1112</v>
      </c>
      <c r="J71" s="15"/>
      <c r="K71" s="15"/>
      <c r="L71" s="16">
        <v>1233</v>
      </c>
      <c r="M71" s="15"/>
      <c r="N71" s="15" t="s">
        <v>1336</v>
      </c>
      <c r="O71" s="15" t="str">
        <f>HYPERLINK("https://ceds.ed.gov/cedselementdetails.aspx?termid=4198")</f>
        <v>https://ceds.ed.gov/cedselementdetails.aspx?termid=4198</v>
      </c>
    </row>
    <row r="72" spans="1:15" ht="60">
      <c r="A72" s="15" t="s">
        <v>1063</v>
      </c>
      <c r="B72" s="15" t="s">
        <v>1064</v>
      </c>
      <c r="C72" s="15" t="s">
        <v>1537</v>
      </c>
      <c r="D72" s="15" t="s">
        <v>1331</v>
      </c>
      <c r="E72" s="15" t="s">
        <v>1332</v>
      </c>
      <c r="F72" s="15" t="s">
        <v>0</v>
      </c>
      <c r="G72" s="15"/>
      <c r="H72" s="15" t="s">
        <v>3</v>
      </c>
      <c r="I72" s="15" t="s">
        <v>1112</v>
      </c>
      <c r="J72" s="15"/>
      <c r="K72" s="15"/>
      <c r="L72" s="16">
        <v>1234</v>
      </c>
      <c r="M72" s="15"/>
      <c r="N72" s="15" t="s">
        <v>1333</v>
      </c>
      <c r="O72" s="15" t="str">
        <f>HYPERLINK("https://ceds.ed.gov/cedselementdetails.aspx?termid=4199")</f>
        <v>https://ceds.ed.gov/cedselementdetails.aspx?termid=4199</v>
      </c>
    </row>
    <row r="73" spans="1:15" ht="75">
      <c r="A73" s="15" t="s">
        <v>1063</v>
      </c>
      <c r="B73" s="15" t="s">
        <v>1064</v>
      </c>
      <c r="C73" s="15" t="s">
        <v>1537</v>
      </c>
      <c r="D73" s="15" t="s">
        <v>1356</v>
      </c>
      <c r="E73" s="15" t="s">
        <v>1357</v>
      </c>
      <c r="F73" s="17" t="s">
        <v>1358</v>
      </c>
      <c r="G73" s="15"/>
      <c r="H73" s="15" t="s">
        <v>3</v>
      </c>
      <c r="I73" s="15"/>
      <c r="J73" s="15"/>
      <c r="K73" s="15"/>
      <c r="L73" s="16">
        <v>1235</v>
      </c>
      <c r="M73" s="15"/>
      <c r="N73" s="15" t="s">
        <v>1359</v>
      </c>
      <c r="O73" s="15" t="str">
        <f>HYPERLINK("https://ceds.ed.gov/cedselementdetails.aspx?termid=4200")</f>
        <v>https://ceds.ed.gov/cedselementdetails.aspx?termid=4200</v>
      </c>
    </row>
    <row r="74" spans="1:15" ht="255">
      <c r="A74" s="15" t="s">
        <v>1063</v>
      </c>
      <c r="B74" s="15" t="s">
        <v>1064</v>
      </c>
      <c r="C74" s="15" t="s">
        <v>1537</v>
      </c>
      <c r="D74" s="15" t="s">
        <v>518</v>
      </c>
      <c r="E74" s="15" t="s">
        <v>519</v>
      </c>
      <c r="F74" s="17" t="s">
        <v>1018</v>
      </c>
      <c r="G74" s="15" t="s">
        <v>927</v>
      </c>
      <c r="H74" s="15"/>
      <c r="I74" s="15"/>
      <c r="J74" s="15"/>
      <c r="K74" s="15"/>
      <c r="L74" s="16">
        <v>320</v>
      </c>
      <c r="M74" s="15"/>
      <c r="N74" s="15" t="s">
        <v>520</v>
      </c>
      <c r="O74" s="15" t="str">
        <f>HYPERLINK("https://ceds.ed.gov/cedselementdetails.aspx?termid=3320")</f>
        <v>https://ceds.ed.gov/cedselementdetails.aspx?termid=3320</v>
      </c>
    </row>
    <row r="75" spans="1:15" ht="45">
      <c r="A75" s="15" t="s">
        <v>1063</v>
      </c>
      <c r="B75" s="15" t="s">
        <v>1064</v>
      </c>
      <c r="C75" s="15" t="s">
        <v>1537</v>
      </c>
      <c r="D75" s="15" t="s">
        <v>1337</v>
      </c>
      <c r="E75" s="15" t="s">
        <v>1338</v>
      </c>
      <c r="F75" s="15" t="s">
        <v>0</v>
      </c>
      <c r="G75" s="15"/>
      <c r="H75" s="15" t="s">
        <v>3</v>
      </c>
      <c r="I75" s="15" t="s">
        <v>10</v>
      </c>
      <c r="J75" s="15"/>
      <c r="K75" s="15"/>
      <c r="L75" s="16">
        <v>1236</v>
      </c>
      <c r="M75" s="15"/>
      <c r="N75" s="15" t="s">
        <v>1339</v>
      </c>
      <c r="O75" s="15" t="str">
        <f>HYPERLINK("https://ceds.ed.gov/cedselementdetails.aspx?termid=4201")</f>
        <v>https://ceds.ed.gov/cedselementdetails.aspx?termid=4201</v>
      </c>
    </row>
    <row r="76" spans="1:15" ht="255">
      <c r="A76" s="15" t="s">
        <v>1063</v>
      </c>
      <c r="B76" s="15" t="s">
        <v>1064</v>
      </c>
      <c r="C76" s="15" t="s">
        <v>1537</v>
      </c>
      <c r="D76" s="15" t="s">
        <v>1340</v>
      </c>
      <c r="E76" s="15" t="s">
        <v>1341</v>
      </c>
      <c r="F76" s="17" t="s">
        <v>1342</v>
      </c>
      <c r="G76" s="15"/>
      <c r="H76" s="15" t="s">
        <v>3</v>
      </c>
      <c r="I76" s="15"/>
      <c r="J76" s="15"/>
      <c r="K76" s="15"/>
      <c r="L76" s="16">
        <v>1237</v>
      </c>
      <c r="M76" s="15"/>
      <c r="N76" s="15" t="s">
        <v>1343</v>
      </c>
      <c r="O76" s="15" t="str">
        <f>HYPERLINK("https://ceds.ed.gov/cedselementdetails.aspx?termid=4202")</f>
        <v>https://ceds.ed.gov/cedselementdetails.aspx?termid=4202</v>
      </c>
    </row>
    <row r="77" spans="1:15" ht="45">
      <c r="A77" s="15" t="s">
        <v>1063</v>
      </c>
      <c r="B77" s="15" t="s">
        <v>1064</v>
      </c>
      <c r="C77" s="15" t="s">
        <v>1537</v>
      </c>
      <c r="D77" s="15" t="s">
        <v>1344</v>
      </c>
      <c r="E77" s="15" t="s">
        <v>1345</v>
      </c>
      <c r="F77" s="15" t="s">
        <v>0</v>
      </c>
      <c r="G77" s="15"/>
      <c r="H77" s="15" t="s">
        <v>3</v>
      </c>
      <c r="I77" s="15" t="s">
        <v>79</v>
      </c>
      <c r="J77" s="15"/>
      <c r="K77" s="15"/>
      <c r="L77" s="16">
        <v>1238</v>
      </c>
      <c r="M77" s="15"/>
      <c r="N77" s="15" t="s">
        <v>1346</v>
      </c>
      <c r="O77" s="15" t="str">
        <f>HYPERLINK("https://ceds.ed.gov/cedselementdetails.aspx?termid=4203")</f>
        <v>https://ceds.ed.gov/cedselementdetails.aspx?termid=4203</v>
      </c>
    </row>
    <row r="78" spans="1:15" ht="30">
      <c r="A78" s="15" t="s">
        <v>1063</v>
      </c>
      <c r="B78" s="15" t="s">
        <v>1064</v>
      </c>
      <c r="C78" s="15" t="s">
        <v>1537</v>
      </c>
      <c r="D78" s="15" t="s">
        <v>1353</v>
      </c>
      <c r="E78" s="15" t="s">
        <v>1354</v>
      </c>
      <c r="F78" s="15" t="s">
        <v>0</v>
      </c>
      <c r="G78" s="15"/>
      <c r="H78" s="15" t="s">
        <v>3</v>
      </c>
      <c r="I78" s="15" t="s">
        <v>79</v>
      </c>
      <c r="J78" s="15"/>
      <c r="K78" s="15"/>
      <c r="L78" s="16">
        <v>1239</v>
      </c>
      <c r="M78" s="15"/>
      <c r="N78" s="15" t="s">
        <v>1355</v>
      </c>
      <c r="O78" s="15" t="str">
        <f>HYPERLINK("https://ceds.ed.gov/cedselementdetails.aspx?termid=4204")</f>
        <v>https://ceds.ed.gov/cedselementdetails.aspx?termid=4204</v>
      </c>
    </row>
    <row r="79" spans="1:15" ht="45">
      <c r="A79" s="15" t="s">
        <v>1063</v>
      </c>
      <c r="B79" s="15" t="s">
        <v>1064</v>
      </c>
      <c r="C79" s="15" t="s">
        <v>1537</v>
      </c>
      <c r="D79" s="15" t="s">
        <v>1350</v>
      </c>
      <c r="E79" s="15" t="s">
        <v>1351</v>
      </c>
      <c r="F79" s="15" t="s">
        <v>0</v>
      </c>
      <c r="G79" s="15"/>
      <c r="H79" s="15" t="s">
        <v>3</v>
      </c>
      <c r="I79" s="15" t="s">
        <v>10</v>
      </c>
      <c r="J79" s="15"/>
      <c r="K79" s="15"/>
      <c r="L79" s="16">
        <v>1240</v>
      </c>
      <c r="M79" s="15"/>
      <c r="N79" s="15" t="s">
        <v>1352</v>
      </c>
      <c r="O79" s="15" t="str">
        <f>HYPERLINK("https://ceds.ed.gov/cedselementdetails.aspx?termid=4205")</f>
        <v>https://ceds.ed.gov/cedselementdetails.aspx?termid=4205</v>
      </c>
    </row>
    <row r="80" spans="1:15" ht="45">
      <c r="A80" s="15" t="s">
        <v>1063</v>
      </c>
      <c r="B80" s="15" t="s">
        <v>1064</v>
      </c>
      <c r="C80" s="15" t="s">
        <v>1537</v>
      </c>
      <c r="D80" s="15" t="s">
        <v>1347</v>
      </c>
      <c r="E80" s="15" t="s">
        <v>1348</v>
      </c>
      <c r="F80" s="15" t="s">
        <v>0</v>
      </c>
      <c r="G80" s="15"/>
      <c r="H80" s="15" t="s">
        <v>3</v>
      </c>
      <c r="I80" s="15" t="s">
        <v>10</v>
      </c>
      <c r="J80" s="15"/>
      <c r="K80" s="15"/>
      <c r="L80" s="16">
        <v>1241</v>
      </c>
      <c r="M80" s="15"/>
      <c r="N80" s="15" t="s">
        <v>1349</v>
      </c>
      <c r="O80" s="15" t="str">
        <f>HYPERLINK("https://ceds.ed.gov/cedselementdetails.aspx?termid=4207")</f>
        <v>https://ceds.ed.gov/cedselementdetails.aspx?termid=4207</v>
      </c>
    </row>
    <row r="81" spans="1:15" ht="165">
      <c r="A81" s="15" t="s">
        <v>1063</v>
      </c>
      <c r="B81" s="15" t="s">
        <v>1067</v>
      </c>
      <c r="C81" s="15"/>
      <c r="D81" s="15" t="s">
        <v>326</v>
      </c>
      <c r="E81" s="15" t="s">
        <v>327</v>
      </c>
      <c r="F81" s="17" t="s">
        <v>1001</v>
      </c>
      <c r="G81" s="15" t="s">
        <v>927</v>
      </c>
      <c r="H81" s="15"/>
      <c r="I81" s="15"/>
      <c r="J81" s="15"/>
      <c r="K81" s="15"/>
      <c r="L81" s="16">
        <v>329</v>
      </c>
      <c r="M81" s="15"/>
      <c r="N81" s="15" t="s">
        <v>329</v>
      </c>
      <c r="O81" s="15" t="str">
        <f>HYPERLINK("https://ceds.ed.gov/cedselementdetails.aspx?termid=3328")</f>
        <v>https://ceds.ed.gov/cedselementdetails.aspx?termid=3328</v>
      </c>
    </row>
    <row r="82" spans="1:15" ht="409.5">
      <c r="A82" s="15" t="s">
        <v>1063</v>
      </c>
      <c r="B82" s="15" t="s">
        <v>1067</v>
      </c>
      <c r="C82" s="15"/>
      <c r="D82" s="15" t="s">
        <v>728</v>
      </c>
      <c r="E82" s="15" t="s">
        <v>729</v>
      </c>
      <c r="F82" s="17" t="s">
        <v>1025</v>
      </c>
      <c r="G82" s="15" t="s">
        <v>281</v>
      </c>
      <c r="H82" s="15"/>
      <c r="I82" s="15"/>
      <c r="J82" s="15"/>
      <c r="K82" s="15"/>
      <c r="L82" s="16">
        <v>425</v>
      </c>
      <c r="M82" s="15"/>
      <c r="N82" s="15" t="s">
        <v>730</v>
      </c>
      <c r="O82" s="15" t="str">
        <f>HYPERLINK("https://ceds.ed.gov/cedselementdetails.aspx?termid=3415")</f>
        <v>https://ceds.ed.gov/cedselementdetails.aspx?termid=3415</v>
      </c>
    </row>
    <row r="83" spans="1:15" ht="195">
      <c r="A83" s="15" t="s">
        <v>1063</v>
      </c>
      <c r="B83" s="15" t="s">
        <v>1067</v>
      </c>
      <c r="C83" s="15" t="s">
        <v>1521</v>
      </c>
      <c r="D83" s="15" t="s">
        <v>460</v>
      </c>
      <c r="E83" s="15" t="s">
        <v>461</v>
      </c>
      <c r="F83" s="15" t="s">
        <v>0</v>
      </c>
      <c r="G83" s="15" t="s">
        <v>961</v>
      </c>
      <c r="H83" s="15" t="s">
        <v>1075</v>
      </c>
      <c r="I83" s="15" t="s">
        <v>254</v>
      </c>
      <c r="J83" s="15"/>
      <c r="K83" s="15" t="s">
        <v>462</v>
      </c>
      <c r="L83" s="16">
        <v>115</v>
      </c>
      <c r="M83" s="15"/>
      <c r="N83" s="15" t="s">
        <v>463</v>
      </c>
      <c r="O83" s="15" t="str">
        <f>HYPERLINK("https://ceds.ed.gov/cedselementdetails.aspx?termid=3115")</f>
        <v>https://ceds.ed.gov/cedselementdetails.aspx?termid=3115</v>
      </c>
    </row>
    <row r="84" spans="1:15" ht="195">
      <c r="A84" s="15" t="s">
        <v>1063</v>
      </c>
      <c r="B84" s="15" t="s">
        <v>1067</v>
      </c>
      <c r="C84" s="15" t="s">
        <v>1521</v>
      </c>
      <c r="D84" s="15" t="s">
        <v>661</v>
      </c>
      <c r="E84" s="15" t="s">
        <v>662</v>
      </c>
      <c r="F84" s="15" t="s">
        <v>0</v>
      </c>
      <c r="G84" s="15" t="s">
        <v>961</v>
      </c>
      <c r="H84" s="15" t="s">
        <v>1075</v>
      </c>
      <c r="I84" s="15" t="s">
        <v>254</v>
      </c>
      <c r="J84" s="15"/>
      <c r="K84" s="15" t="s">
        <v>462</v>
      </c>
      <c r="L84" s="16">
        <v>184</v>
      </c>
      <c r="M84" s="15"/>
      <c r="N84" s="15" t="s">
        <v>663</v>
      </c>
      <c r="O84" s="15" t="str">
        <f>HYPERLINK("https://ceds.ed.gov/cedselementdetails.aspx?termid=3184")</f>
        <v>https://ceds.ed.gov/cedselementdetails.aspx?termid=3184</v>
      </c>
    </row>
    <row r="85" spans="1:15" ht="195">
      <c r="A85" s="15" t="s">
        <v>1063</v>
      </c>
      <c r="B85" s="15" t="s">
        <v>1067</v>
      </c>
      <c r="C85" s="15" t="s">
        <v>1521</v>
      </c>
      <c r="D85" s="15" t="s">
        <v>536</v>
      </c>
      <c r="E85" s="15" t="s">
        <v>537</v>
      </c>
      <c r="F85" s="15" t="s">
        <v>0</v>
      </c>
      <c r="G85" s="15" t="s">
        <v>961</v>
      </c>
      <c r="H85" s="15" t="s">
        <v>1075</v>
      </c>
      <c r="I85" s="15" t="s">
        <v>254</v>
      </c>
      <c r="J85" s="15"/>
      <c r="K85" s="15" t="s">
        <v>462</v>
      </c>
      <c r="L85" s="16">
        <v>172</v>
      </c>
      <c r="M85" s="15" t="s">
        <v>538</v>
      </c>
      <c r="N85" s="15" t="s">
        <v>539</v>
      </c>
      <c r="O85" s="15" t="str">
        <f>HYPERLINK("https://ceds.ed.gov/cedselementdetails.aspx?termid=3172")</f>
        <v>https://ceds.ed.gov/cedselementdetails.aspx?termid=3172</v>
      </c>
    </row>
    <row r="86" spans="1:15" ht="150">
      <c r="A86" s="15" t="s">
        <v>1063</v>
      </c>
      <c r="B86" s="15" t="s">
        <v>1067</v>
      </c>
      <c r="C86" s="15" t="s">
        <v>1521</v>
      </c>
      <c r="D86" s="15" t="s">
        <v>470</v>
      </c>
      <c r="E86" s="15" t="s">
        <v>471</v>
      </c>
      <c r="F86" s="15" t="s">
        <v>0</v>
      </c>
      <c r="G86" s="15" t="s">
        <v>962</v>
      </c>
      <c r="H86" s="15" t="s">
        <v>1075</v>
      </c>
      <c r="I86" s="15" t="s">
        <v>319</v>
      </c>
      <c r="J86" s="15"/>
      <c r="K86" s="15" t="s">
        <v>462</v>
      </c>
      <c r="L86" s="16">
        <v>121</v>
      </c>
      <c r="M86" s="15"/>
      <c r="N86" s="15" t="s">
        <v>472</v>
      </c>
      <c r="O86" s="15" t="str">
        <f>HYPERLINK("https://ceds.ed.gov/cedselementdetails.aspx?termid=3121")</f>
        <v>https://ceds.ed.gov/cedselementdetails.aspx?termid=3121</v>
      </c>
    </row>
    <row r="87" spans="1:15" ht="105">
      <c r="A87" s="15" t="s">
        <v>1063</v>
      </c>
      <c r="B87" s="15" t="s">
        <v>1067</v>
      </c>
      <c r="C87" s="15" t="s">
        <v>1521</v>
      </c>
      <c r="D87" s="15" t="s">
        <v>734</v>
      </c>
      <c r="E87" s="15" t="s">
        <v>735</v>
      </c>
      <c r="F87" s="15" t="s">
        <v>0</v>
      </c>
      <c r="G87" s="15" t="s">
        <v>975</v>
      </c>
      <c r="H87" s="15" t="s">
        <v>1075</v>
      </c>
      <c r="I87" s="15" t="s">
        <v>20</v>
      </c>
      <c r="J87" s="15"/>
      <c r="K87" s="15"/>
      <c r="L87" s="16">
        <v>212</v>
      </c>
      <c r="M87" s="15" t="s">
        <v>736</v>
      </c>
      <c r="N87" s="15" t="s">
        <v>737</v>
      </c>
      <c r="O87" s="15" t="str">
        <f>HYPERLINK("https://ceds.ed.gov/cedselementdetails.aspx?termid=3212")</f>
        <v>https://ceds.ed.gov/cedselementdetails.aspx?termid=3212</v>
      </c>
    </row>
    <row r="88" spans="1:15" ht="90">
      <c r="A88" s="15" t="s">
        <v>1063</v>
      </c>
      <c r="B88" s="15" t="s">
        <v>1067</v>
      </c>
      <c r="C88" s="15" t="s">
        <v>1522</v>
      </c>
      <c r="D88" s="15" t="s">
        <v>716</v>
      </c>
      <c r="E88" s="15" t="s">
        <v>717</v>
      </c>
      <c r="F88" s="17" t="s">
        <v>1024</v>
      </c>
      <c r="G88" s="15" t="s">
        <v>974</v>
      </c>
      <c r="H88" s="15" t="s">
        <v>1075</v>
      </c>
      <c r="I88" s="15" t="s">
        <v>20</v>
      </c>
      <c r="J88" s="15"/>
      <c r="K88" s="15"/>
      <c r="L88" s="16">
        <v>634</v>
      </c>
      <c r="M88" s="15"/>
      <c r="N88" s="15" t="s">
        <v>718</v>
      </c>
      <c r="O88" s="15" t="str">
        <f>HYPERLINK("https://ceds.ed.gov/cedselementdetails.aspx?termid=3627")</f>
        <v>https://ceds.ed.gov/cedselementdetails.aspx?termid=3627</v>
      </c>
    </row>
    <row r="89" spans="1:15" ht="150">
      <c r="A89" s="15" t="s">
        <v>1063</v>
      </c>
      <c r="B89" s="15" t="s">
        <v>1067</v>
      </c>
      <c r="C89" s="15" t="s">
        <v>1522</v>
      </c>
      <c r="D89" s="15" t="s">
        <v>713</v>
      </c>
      <c r="E89" s="15" t="s">
        <v>714</v>
      </c>
      <c r="F89" s="15" t="s">
        <v>0</v>
      </c>
      <c r="G89" s="15" t="s">
        <v>962</v>
      </c>
      <c r="H89" s="15" t="s">
        <v>1075</v>
      </c>
      <c r="I89" s="15" t="s">
        <v>17</v>
      </c>
      <c r="J89" s="15"/>
      <c r="K89" s="15"/>
      <c r="L89" s="16">
        <v>206</v>
      </c>
      <c r="M89" s="15"/>
      <c r="N89" s="15" t="s">
        <v>715</v>
      </c>
      <c r="O89" s="15" t="str">
        <f>HYPERLINK("https://ceds.ed.gov/cedselementdetails.aspx?termid=3206")</f>
        <v>https://ceds.ed.gov/cedselementdetails.aspx?termid=3206</v>
      </c>
    </row>
    <row r="90" spans="1:15" ht="195">
      <c r="A90" s="15" t="s">
        <v>1063</v>
      </c>
      <c r="B90" s="15" t="s">
        <v>1067</v>
      </c>
      <c r="C90" s="15" t="s">
        <v>1524</v>
      </c>
      <c r="D90" s="15" t="s">
        <v>1078</v>
      </c>
      <c r="E90" s="15" t="s">
        <v>1079</v>
      </c>
      <c r="F90" s="17" t="s">
        <v>1053</v>
      </c>
      <c r="G90" s="15" t="s">
        <v>924</v>
      </c>
      <c r="H90" s="15" t="s">
        <v>2</v>
      </c>
      <c r="I90" s="15" t="s">
        <v>20</v>
      </c>
      <c r="J90" s="15" t="s">
        <v>1081</v>
      </c>
      <c r="K90" s="15"/>
      <c r="L90" s="16">
        <v>10</v>
      </c>
      <c r="M90" s="15"/>
      <c r="N90" s="15" t="s">
        <v>1082</v>
      </c>
      <c r="O90" s="15" t="str">
        <f>HYPERLINK("https://ceds.ed.gov/cedselementdetails.aspx?termid=3358")</f>
        <v>https://ceds.ed.gov/cedselementdetails.aspx?termid=3358</v>
      </c>
    </row>
    <row r="91" spans="1:15" ht="225">
      <c r="A91" s="15" t="s">
        <v>1063</v>
      </c>
      <c r="B91" s="15" t="s">
        <v>1067</v>
      </c>
      <c r="C91" s="15" t="s">
        <v>1524</v>
      </c>
      <c r="D91" s="15" t="s">
        <v>32</v>
      </c>
      <c r="E91" s="15" t="s">
        <v>33</v>
      </c>
      <c r="F91" s="15" t="s">
        <v>0</v>
      </c>
      <c r="G91" s="15" t="s">
        <v>923</v>
      </c>
      <c r="H91" s="15" t="s">
        <v>1075</v>
      </c>
      <c r="I91" s="15" t="s">
        <v>17</v>
      </c>
      <c r="J91" s="15"/>
      <c r="K91" s="15"/>
      <c r="L91" s="16">
        <v>269</v>
      </c>
      <c r="M91" s="15"/>
      <c r="N91" s="15" t="s">
        <v>34</v>
      </c>
      <c r="O91" s="15" t="str">
        <f>HYPERLINK("https://ceds.ed.gov/cedselementdetails.aspx?termid=3269")</f>
        <v>https://ceds.ed.gov/cedselementdetails.aspx?termid=3269</v>
      </c>
    </row>
    <row r="92" spans="1:15" ht="225">
      <c r="A92" s="15" t="s">
        <v>1063</v>
      </c>
      <c r="B92" s="15" t="s">
        <v>1067</v>
      </c>
      <c r="C92" s="15" t="s">
        <v>1524</v>
      </c>
      <c r="D92" s="15" t="s">
        <v>18</v>
      </c>
      <c r="E92" s="15" t="s">
        <v>19</v>
      </c>
      <c r="F92" s="15" t="s">
        <v>0</v>
      </c>
      <c r="G92" s="15" t="s">
        <v>923</v>
      </c>
      <c r="H92" s="15" t="s">
        <v>1075</v>
      </c>
      <c r="I92" s="15" t="s">
        <v>20</v>
      </c>
      <c r="J92" s="15"/>
      <c r="K92" s="15"/>
      <c r="L92" s="16">
        <v>19</v>
      </c>
      <c r="M92" s="15"/>
      <c r="N92" s="15" t="s">
        <v>21</v>
      </c>
      <c r="O92" s="15" t="str">
        <f>HYPERLINK("https://ceds.ed.gov/cedselementdetails.aspx?termid=3019")</f>
        <v>https://ceds.ed.gov/cedselementdetails.aspx?termid=3019</v>
      </c>
    </row>
    <row r="93" spans="1:15" ht="225">
      <c r="A93" s="15" t="s">
        <v>1063</v>
      </c>
      <c r="B93" s="15" t="s">
        <v>1067</v>
      </c>
      <c r="C93" s="15" t="s">
        <v>1524</v>
      </c>
      <c r="D93" s="15" t="s">
        <v>22</v>
      </c>
      <c r="E93" s="15" t="s">
        <v>23</v>
      </c>
      <c r="F93" s="15" t="s">
        <v>0</v>
      </c>
      <c r="G93" s="15" t="s">
        <v>923</v>
      </c>
      <c r="H93" s="15" t="s">
        <v>1075</v>
      </c>
      <c r="I93" s="15" t="s">
        <v>20</v>
      </c>
      <c r="J93" s="15"/>
      <c r="K93" s="15"/>
      <c r="L93" s="16">
        <v>40</v>
      </c>
      <c r="M93" s="15"/>
      <c r="N93" s="15" t="s">
        <v>24</v>
      </c>
      <c r="O93" s="15" t="str">
        <f>HYPERLINK("https://ceds.ed.gov/cedselementdetails.aspx?termid=3040")</f>
        <v>https://ceds.ed.gov/cedselementdetails.aspx?termid=3040</v>
      </c>
    </row>
    <row r="94" spans="1:15" ht="409.5">
      <c r="A94" s="15" t="s">
        <v>1063</v>
      </c>
      <c r="B94" s="15" t="s">
        <v>1067</v>
      </c>
      <c r="C94" s="15" t="s">
        <v>1524</v>
      </c>
      <c r="D94" s="15" t="s">
        <v>872</v>
      </c>
      <c r="E94" s="15" t="s">
        <v>873</v>
      </c>
      <c r="F94" s="17" t="s">
        <v>1012</v>
      </c>
      <c r="G94" s="15" t="s">
        <v>983</v>
      </c>
      <c r="H94" s="15" t="s">
        <v>1075</v>
      </c>
      <c r="I94" s="15"/>
      <c r="J94" s="15"/>
      <c r="K94" s="15"/>
      <c r="L94" s="16">
        <v>267</v>
      </c>
      <c r="M94" s="15"/>
      <c r="N94" s="15" t="s">
        <v>874</v>
      </c>
      <c r="O94" s="15" t="str">
        <f>HYPERLINK("https://ceds.ed.gov/cedselementdetails.aspx?termid=3267")</f>
        <v>https://ceds.ed.gov/cedselementdetails.aspx?termid=3267</v>
      </c>
    </row>
    <row r="95" spans="1:15" ht="225">
      <c r="A95" s="15" t="s">
        <v>1063</v>
      </c>
      <c r="B95" s="15" t="s">
        <v>1067</v>
      </c>
      <c r="C95" s="15" t="s">
        <v>1524</v>
      </c>
      <c r="D95" s="15" t="s">
        <v>28</v>
      </c>
      <c r="E95" s="15" t="s">
        <v>29</v>
      </c>
      <c r="F95" s="15" t="s">
        <v>0</v>
      </c>
      <c r="G95" s="15" t="s">
        <v>923</v>
      </c>
      <c r="H95" s="15" t="s">
        <v>1075</v>
      </c>
      <c r="I95" s="15" t="s">
        <v>30</v>
      </c>
      <c r="J95" s="15"/>
      <c r="K95" s="15"/>
      <c r="L95" s="16">
        <v>214</v>
      </c>
      <c r="M95" s="15"/>
      <c r="N95" s="15" t="s">
        <v>31</v>
      </c>
      <c r="O95" s="15" t="str">
        <f>HYPERLINK("https://ceds.ed.gov/cedselementdetails.aspx?termid=3214")</f>
        <v>https://ceds.ed.gov/cedselementdetails.aspx?termid=3214</v>
      </c>
    </row>
    <row r="96" spans="1:15" ht="225">
      <c r="A96" s="15" t="s">
        <v>1063</v>
      </c>
      <c r="B96" s="15" t="s">
        <v>1067</v>
      </c>
      <c r="C96" s="15" t="s">
        <v>1524</v>
      </c>
      <c r="D96" s="15" t="s">
        <v>25</v>
      </c>
      <c r="E96" s="15" t="s">
        <v>26</v>
      </c>
      <c r="F96" s="15" t="s">
        <v>0</v>
      </c>
      <c r="G96" s="15" t="s">
        <v>923</v>
      </c>
      <c r="H96" s="15" t="s">
        <v>1075</v>
      </c>
      <c r="I96" s="15" t="s">
        <v>20</v>
      </c>
      <c r="J96" s="15"/>
      <c r="K96" s="15"/>
      <c r="L96" s="16">
        <v>190</v>
      </c>
      <c r="M96" s="15"/>
      <c r="N96" s="15" t="s">
        <v>27</v>
      </c>
      <c r="O96" s="15" t="str">
        <f>HYPERLINK("https://ceds.ed.gov/cedselementdetails.aspx?termid=3190")</f>
        <v>https://ceds.ed.gov/cedselementdetails.aspx?termid=3190</v>
      </c>
    </row>
    <row r="97" spans="1:15" ht="409.5">
      <c r="A97" s="15" t="s">
        <v>1063</v>
      </c>
      <c r="B97" s="15" t="s">
        <v>1067</v>
      </c>
      <c r="C97" s="15" t="s">
        <v>1524</v>
      </c>
      <c r="D97" s="15" t="s">
        <v>313</v>
      </c>
      <c r="E97" s="15" t="s">
        <v>314</v>
      </c>
      <c r="F97" s="17" t="s">
        <v>1221</v>
      </c>
      <c r="G97" s="15" t="s">
        <v>950</v>
      </c>
      <c r="H97" s="15" t="s">
        <v>1075</v>
      </c>
      <c r="I97" s="15"/>
      <c r="J97" s="15"/>
      <c r="K97" s="15"/>
      <c r="L97" s="16">
        <v>50</v>
      </c>
      <c r="M97" s="15"/>
      <c r="N97" s="15" t="s">
        <v>315</v>
      </c>
      <c r="O97" s="15" t="str">
        <f>HYPERLINK("https://ceds.ed.gov/cedselementdetails.aspx?termid=3050")</f>
        <v>https://ceds.ed.gov/cedselementdetails.aspx?termid=3050</v>
      </c>
    </row>
    <row r="98" spans="1:15" ht="90">
      <c r="A98" s="15" t="s">
        <v>1063</v>
      </c>
      <c r="B98" s="15" t="s">
        <v>1067</v>
      </c>
      <c r="C98" s="15" t="s">
        <v>1525</v>
      </c>
      <c r="D98" s="15" t="s">
        <v>891</v>
      </c>
      <c r="E98" s="15" t="s">
        <v>892</v>
      </c>
      <c r="F98" s="17" t="s">
        <v>1514</v>
      </c>
      <c r="G98" s="15" t="s">
        <v>922</v>
      </c>
      <c r="H98" s="15" t="s">
        <v>2</v>
      </c>
      <c r="I98" s="15" t="s">
        <v>473</v>
      </c>
      <c r="J98" s="15" t="s">
        <v>1516</v>
      </c>
      <c r="K98" s="15"/>
      <c r="L98" s="16">
        <v>280</v>
      </c>
      <c r="M98" s="15"/>
      <c r="N98" s="15" t="s">
        <v>893</v>
      </c>
      <c r="O98" s="15" t="str">
        <f>HYPERLINK("https://ceds.ed.gov/cedselementdetails.aspx?termid=3280")</f>
        <v>https://ceds.ed.gov/cedselementdetails.aspx?termid=3280</v>
      </c>
    </row>
    <row r="99" spans="1:15" ht="90">
      <c r="A99" s="15" t="s">
        <v>1063</v>
      </c>
      <c r="B99" s="15" t="s">
        <v>1067</v>
      </c>
      <c r="C99" s="15" t="s">
        <v>1525</v>
      </c>
      <c r="D99" s="15" t="s">
        <v>745</v>
      </c>
      <c r="E99" s="15" t="s">
        <v>746</v>
      </c>
      <c r="F99" s="15" t="s">
        <v>921</v>
      </c>
      <c r="G99" s="15" t="s">
        <v>922</v>
      </c>
      <c r="H99" s="15" t="s">
        <v>1075</v>
      </c>
      <c r="I99" s="15"/>
      <c r="J99" s="15"/>
      <c r="K99" s="15"/>
      <c r="L99" s="16">
        <v>219</v>
      </c>
      <c r="M99" s="15"/>
      <c r="N99" s="15" t="s">
        <v>747</v>
      </c>
      <c r="O99" s="15" t="str">
        <f>HYPERLINK("https://ceds.ed.gov/cedselementdetails.aspx?termid=3219")</f>
        <v>https://ceds.ed.gov/cedselementdetails.aspx?termid=3219</v>
      </c>
    </row>
    <row r="100" spans="1:15" ht="90">
      <c r="A100" s="15" t="s">
        <v>1063</v>
      </c>
      <c r="B100" s="15" t="s">
        <v>1067</v>
      </c>
      <c r="C100" s="15" t="s">
        <v>1525</v>
      </c>
      <c r="D100" s="15" t="s">
        <v>887</v>
      </c>
      <c r="E100" s="15" t="s">
        <v>888</v>
      </c>
      <c r="F100" s="15" t="s">
        <v>0</v>
      </c>
      <c r="G100" s="15" t="s">
        <v>922</v>
      </c>
      <c r="H100" s="15" t="s">
        <v>1075</v>
      </c>
      <c r="I100" s="15" t="s">
        <v>889</v>
      </c>
      <c r="J100" s="15"/>
      <c r="K100" s="15"/>
      <c r="L100" s="16">
        <v>279</v>
      </c>
      <c r="M100" s="15"/>
      <c r="N100" s="15" t="s">
        <v>890</v>
      </c>
      <c r="O100" s="15" t="str">
        <f>HYPERLINK("https://ceds.ed.gov/cedselementdetails.aspx?termid=3279")</f>
        <v>https://ceds.ed.gov/cedselementdetails.aspx?termid=3279</v>
      </c>
    </row>
    <row r="101" spans="1:15" ht="90">
      <c r="A101" s="15" t="s">
        <v>1063</v>
      </c>
      <c r="B101" s="15" t="s">
        <v>1067</v>
      </c>
      <c r="C101" s="15" t="s">
        <v>1538</v>
      </c>
      <c r="D101" s="15" t="s">
        <v>427</v>
      </c>
      <c r="E101" s="15" t="s">
        <v>428</v>
      </c>
      <c r="F101" s="17" t="s">
        <v>1011</v>
      </c>
      <c r="G101" s="15" t="s">
        <v>922</v>
      </c>
      <c r="H101" s="15" t="s">
        <v>1075</v>
      </c>
      <c r="I101" s="15"/>
      <c r="J101" s="15"/>
      <c r="K101" s="15"/>
      <c r="L101" s="16">
        <v>89</v>
      </c>
      <c r="M101" s="15"/>
      <c r="N101" s="15" t="s">
        <v>429</v>
      </c>
      <c r="O101" s="15" t="str">
        <f>HYPERLINK("https://ceds.ed.gov/cedselementdetails.aspx?termid=3089")</f>
        <v>https://ceds.ed.gov/cedselementdetails.aspx?termid=3089</v>
      </c>
    </row>
    <row r="102" spans="1:15" ht="90">
      <c r="A102" s="15" t="s">
        <v>1063</v>
      </c>
      <c r="B102" s="15" t="s">
        <v>1067</v>
      </c>
      <c r="C102" s="15" t="s">
        <v>1538</v>
      </c>
      <c r="D102" s="15" t="s">
        <v>423</v>
      </c>
      <c r="E102" s="15" t="s">
        <v>424</v>
      </c>
      <c r="F102" s="15" t="s">
        <v>0</v>
      </c>
      <c r="G102" s="15" t="s">
        <v>922</v>
      </c>
      <c r="H102" s="15" t="s">
        <v>1075</v>
      </c>
      <c r="I102" s="15" t="s">
        <v>425</v>
      </c>
      <c r="J102" s="15"/>
      <c r="K102" s="15"/>
      <c r="L102" s="16">
        <v>88</v>
      </c>
      <c r="M102" s="15"/>
      <c r="N102" s="15" t="s">
        <v>426</v>
      </c>
      <c r="O102" s="15" t="str">
        <f>HYPERLINK("https://ceds.ed.gov/cedselementdetails.aspx?termid=3088")</f>
        <v>https://ceds.ed.gov/cedselementdetails.aspx?termid=3088</v>
      </c>
    </row>
    <row r="103" spans="1:15" ht="409.5">
      <c r="A103" s="15" t="s">
        <v>1063</v>
      </c>
      <c r="B103" s="15" t="s">
        <v>1067</v>
      </c>
      <c r="C103" s="15" t="s">
        <v>1539</v>
      </c>
      <c r="D103" s="15" t="s">
        <v>486</v>
      </c>
      <c r="E103" s="15" t="s">
        <v>487</v>
      </c>
      <c r="F103" s="17" t="s">
        <v>1307</v>
      </c>
      <c r="G103" s="15" t="s">
        <v>964</v>
      </c>
      <c r="H103" s="15" t="s">
        <v>2</v>
      </c>
      <c r="I103" s="15"/>
      <c r="J103" s="15" t="s">
        <v>488</v>
      </c>
      <c r="K103" s="15"/>
      <c r="L103" s="16">
        <v>141</v>
      </c>
      <c r="M103" s="15"/>
      <c r="N103" s="15" t="s">
        <v>489</v>
      </c>
      <c r="O103" s="15" t="str">
        <f>HYPERLINK("https://ceds.ed.gov/cedselementdetails.aspx?termid=3141")</f>
        <v>https://ceds.ed.gov/cedselementdetails.aspx?termid=3141</v>
      </c>
    </row>
    <row r="104" spans="1:15" ht="60">
      <c r="A104" s="15" t="s">
        <v>1063</v>
      </c>
      <c r="B104" s="15" t="s">
        <v>1540</v>
      </c>
      <c r="C104" s="15" t="s">
        <v>1541</v>
      </c>
      <c r="D104" s="15" t="s">
        <v>451</v>
      </c>
      <c r="E104" s="15" t="s">
        <v>452</v>
      </c>
      <c r="F104" s="15" t="s">
        <v>0</v>
      </c>
      <c r="G104" s="15" t="s">
        <v>946</v>
      </c>
      <c r="H104" s="15" t="s">
        <v>3</v>
      </c>
      <c r="I104" s="15" t="s">
        <v>20</v>
      </c>
      <c r="J104" s="15"/>
      <c r="K104" s="15"/>
      <c r="L104" s="16">
        <v>787</v>
      </c>
      <c r="M104" s="15"/>
      <c r="N104" s="15" t="s">
        <v>453</v>
      </c>
      <c r="O104" s="15" t="str">
        <f>HYPERLINK("https://ceds.ed.gov/cedselementdetails.aspx?termid=3784")</f>
        <v>https://ceds.ed.gov/cedselementdetails.aspx?termid=3784</v>
      </c>
    </row>
    <row r="105" spans="1:15" ht="195">
      <c r="A105" s="15" t="s">
        <v>1063</v>
      </c>
      <c r="B105" s="15" t="s">
        <v>1540</v>
      </c>
      <c r="C105" s="15" t="s">
        <v>1542</v>
      </c>
      <c r="D105" s="15" t="s">
        <v>688</v>
      </c>
      <c r="E105" s="15" t="s">
        <v>689</v>
      </c>
      <c r="F105" s="15" t="s">
        <v>0</v>
      </c>
      <c r="G105" s="15" t="s">
        <v>345</v>
      </c>
      <c r="H105" s="15"/>
      <c r="I105" s="15" t="s">
        <v>44</v>
      </c>
      <c r="J105" s="15"/>
      <c r="K105" s="15"/>
      <c r="L105" s="16">
        <v>330</v>
      </c>
      <c r="M105" s="15"/>
      <c r="N105" s="15" t="s">
        <v>690</v>
      </c>
      <c r="O105" s="15" t="str">
        <f>HYPERLINK("https://ceds.ed.gov/cedselementdetails.aspx?termid=3329")</f>
        <v>https://ceds.ed.gov/cedselementdetails.aspx?termid=3329</v>
      </c>
    </row>
    <row r="106" spans="1:15" ht="30">
      <c r="A106" s="15" t="s">
        <v>1063</v>
      </c>
      <c r="B106" s="15" t="s">
        <v>1540</v>
      </c>
      <c r="C106" s="15" t="s">
        <v>1542</v>
      </c>
      <c r="D106" s="15" t="s">
        <v>691</v>
      </c>
      <c r="E106" s="15" t="s">
        <v>692</v>
      </c>
      <c r="F106" s="15" t="s">
        <v>0</v>
      </c>
      <c r="G106" s="15" t="s">
        <v>345</v>
      </c>
      <c r="H106" s="15"/>
      <c r="I106" s="15" t="s">
        <v>44</v>
      </c>
      <c r="J106" s="15"/>
      <c r="K106" s="15"/>
      <c r="L106" s="16">
        <v>331</v>
      </c>
      <c r="M106" s="15"/>
      <c r="N106" s="15" t="s">
        <v>693</v>
      </c>
      <c r="O106" s="15" t="str">
        <f>HYPERLINK("https://ceds.ed.gov/cedselementdetails.aspx?termid=3330")</f>
        <v>https://ceds.ed.gov/cedselementdetails.aspx?termid=3330</v>
      </c>
    </row>
    <row r="107" spans="1:15" ht="409.5">
      <c r="A107" s="15" t="s">
        <v>1063</v>
      </c>
      <c r="B107" s="15" t="s">
        <v>1540</v>
      </c>
      <c r="C107" s="15" t="s">
        <v>1542</v>
      </c>
      <c r="D107" s="15" t="s">
        <v>454</v>
      </c>
      <c r="E107" s="15" t="s">
        <v>455</v>
      </c>
      <c r="F107" s="15" t="s">
        <v>0</v>
      </c>
      <c r="G107" s="15" t="s">
        <v>927</v>
      </c>
      <c r="H107" s="15"/>
      <c r="I107" s="15" t="s">
        <v>260</v>
      </c>
      <c r="J107" s="15"/>
      <c r="K107" s="15"/>
      <c r="L107" s="16">
        <v>332</v>
      </c>
      <c r="M107" s="15"/>
      <c r="N107" s="15" t="s">
        <v>456</v>
      </c>
      <c r="O107" s="15" t="str">
        <f>HYPERLINK("https://ceds.ed.gov/cedselementdetails.aspx?termid=3331")</f>
        <v>https://ceds.ed.gov/cedselementdetails.aspx?termid=3331</v>
      </c>
    </row>
    <row r="108" spans="1:15" ht="180">
      <c r="A108" s="15" t="s">
        <v>1063</v>
      </c>
      <c r="B108" s="15" t="s">
        <v>1540</v>
      </c>
      <c r="C108" s="15" t="s">
        <v>1542</v>
      </c>
      <c r="D108" s="15" t="s">
        <v>855</v>
      </c>
      <c r="E108" s="15" t="s">
        <v>856</v>
      </c>
      <c r="F108" s="17" t="s">
        <v>1037</v>
      </c>
      <c r="G108" s="15" t="s">
        <v>927</v>
      </c>
      <c r="H108" s="15"/>
      <c r="I108" s="15"/>
      <c r="J108" s="15"/>
      <c r="K108" s="15"/>
      <c r="L108" s="16">
        <v>333</v>
      </c>
      <c r="M108" s="15"/>
      <c r="N108" s="15" t="s">
        <v>857</v>
      </c>
      <c r="O108" s="15" t="str">
        <f>HYPERLINK("https://ceds.ed.gov/cedselementdetails.aspx?termid=3332")</f>
        <v>https://ceds.ed.gov/cedselementdetails.aspx?termid=3332</v>
      </c>
    </row>
    <row r="109" spans="1:15" ht="60">
      <c r="A109" s="15" t="s">
        <v>1063</v>
      </c>
      <c r="B109" s="15" t="s">
        <v>1540</v>
      </c>
      <c r="C109" s="15" t="s">
        <v>1542</v>
      </c>
      <c r="D109" s="15" t="s">
        <v>515</v>
      </c>
      <c r="E109" s="15" t="s">
        <v>516</v>
      </c>
      <c r="F109" s="17" t="s">
        <v>1017</v>
      </c>
      <c r="G109" s="15"/>
      <c r="H109" s="15"/>
      <c r="I109" s="15"/>
      <c r="J109" s="15"/>
      <c r="K109" s="15"/>
      <c r="L109" s="16">
        <v>334</v>
      </c>
      <c r="M109" s="15"/>
      <c r="N109" s="15" t="s">
        <v>517</v>
      </c>
      <c r="O109" s="15" t="str">
        <f>HYPERLINK("https://ceds.ed.gov/cedselementdetails.aspx?termid=3333")</f>
        <v>https://ceds.ed.gov/cedselementdetails.aspx?termid=3333</v>
      </c>
    </row>
    <row r="110" spans="1:15" ht="75">
      <c r="A110" s="15" t="s">
        <v>1063</v>
      </c>
      <c r="B110" s="15" t="s">
        <v>1540</v>
      </c>
      <c r="C110" s="15" t="s">
        <v>1542</v>
      </c>
      <c r="D110" s="15" t="s">
        <v>799</v>
      </c>
      <c r="E110" s="15" t="s">
        <v>800</v>
      </c>
      <c r="F110" s="17" t="s">
        <v>1032</v>
      </c>
      <c r="G110" s="15" t="s">
        <v>345</v>
      </c>
      <c r="H110" s="15"/>
      <c r="I110" s="15"/>
      <c r="J110" s="15"/>
      <c r="K110" s="15"/>
      <c r="L110" s="16">
        <v>305</v>
      </c>
      <c r="M110" s="15"/>
      <c r="N110" s="15" t="s">
        <v>801</v>
      </c>
      <c r="O110" s="15" t="str">
        <f>HYPERLINK("https://ceds.ed.gov/cedselementdetails.aspx?termid=3305")</f>
        <v>https://ceds.ed.gov/cedselementdetails.aspx?termid=3305</v>
      </c>
    </row>
    <row r="111" spans="1:15" ht="60">
      <c r="A111" s="15" t="s">
        <v>1063</v>
      </c>
      <c r="B111" s="15" t="s">
        <v>1065</v>
      </c>
      <c r="C111" s="15" t="s">
        <v>1543</v>
      </c>
      <c r="D111" s="15" t="s">
        <v>826</v>
      </c>
      <c r="E111" s="15" t="s">
        <v>827</v>
      </c>
      <c r="F111" s="15" t="s">
        <v>0</v>
      </c>
      <c r="G111" s="15" t="s">
        <v>949</v>
      </c>
      <c r="H111" s="15"/>
      <c r="I111" s="15" t="s">
        <v>16</v>
      </c>
      <c r="J111" s="15"/>
      <c r="K111" s="15"/>
      <c r="L111" s="16">
        <v>631</v>
      </c>
      <c r="M111" s="15"/>
      <c r="N111" s="15" t="s">
        <v>828</v>
      </c>
      <c r="O111" s="15" t="str">
        <f>HYPERLINK("https://ceds.ed.gov/cedselementdetails.aspx?termid=3624")</f>
        <v>https://ceds.ed.gov/cedselementdetails.aspx?termid=3624</v>
      </c>
    </row>
    <row r="112" spans="1:15" ht="255">
      <c r="A112" s="15" t="s">
        <v>1063</v>
      </c>
      <c r="B112" s="15" t="s">
        <v>1065</v>
      </c>
      <c r="C112" s="15" t="s">
        <v>1541</v>
      </c>
      <c r="D112" s="15" t="s">
        <v>704</v>
      </c>
      <c r="E112" s="15" t="s">
        <v>705</v>
      </c>
      <c r="F112" s="17" t="s">
        <v>986</v>
      </c>
      <c r="G112" s="15" t="s">
        <v>6</v>
      </c>
      <c r="H112" s="15" t="s">
        <v>3</v>
      </c>
      <c r="I112" s="15"/>
      <c r="J112" s="15"/>
      <c r="K112" s="15"/>
      <c r="L112" s="16">
        <v>827</v>
      </c>
      <c r="M112" s="15"/>
      <c r="N112" s="15" t="s">
        <v>706</v>
      </c>
      <c r="O112" s="15" t="str">
        <f>HYPERLINK("https://ceds.ed.gov/cedselementdetails.aspx?termid=3827")</f>
        <v>https://ceds.ed.gov/cedselementdetails.aspx?termid=3827</v>
      </c>
    </row>
    <row r="113" spans="1:15" ht="60">
      <c r="A113" s="15" t="s">
        <v>1063</v>
      </c>
      <c r="B113" s="15" t="s">
        <v>1065</v>
      </c>
      <c r="C113" s="15" t="s">
        <v>1541</v>
      </c>
      <c r="D113" s="15" t="s">
        <v>707</v>
      </c>
      <c r="E113" s="15" t="s">
        <v>708</v>
      </c>
      <c r="F113" s="15" t="s">
        <v>0</v>
      </c>
      <c r="G113" s="15" t="s">
        <v>6</v>
      </c>
      <c r="H113" s="15" t="s">
        <v>3</v>
      </c>
      <c r="I113" s="15" t="s">
        <v>20</v>
      </c>
      <c r="J113" s="15"/>
      <c r="K113" s="15"/>
      <c r="L113" s="16">
        <v>826</v>
      </c>
      <c r="M113" s="15"/>
      <c r="N113" s="15" t="s">
        <v>709</v>
      </c>
      <c r="O113" s="15" t="str">
        <f>HYPERLINK("https://ceds.ed.gov/cedselementdetails.aspx?termid=3825")</f>
        <v>https://ceds.ed.gov/cedselementdetails.aspx?termid=3825</v>
      </c>
    </row>
    <row r="114" spans="1:15" ht="409.5">
      <c r="A114" s="15" t="s">
        <v>1063</v>
      </c>
      <c r="B114" s="15" t="s">
        <v>1065</v>
      </c>
      <c r="C114" s="15" t="s">
        <v>1541</v>
      </c>
      <c r="D114" s="15" t="s">
        <v>1426</v>
      </c>
      <c r="E114" s="15" t="s">
        <v>1427</v>
      </c>
      <c r="F114" s="17" t="s">
        <v>1428</v>
      </c>
      <c r="G114" s="15"/>
      <c r="H114" s="15" t="s">
        <v>3</v>
      </c>
      <c r="I114" s="15" t="s">
        <v>17</v>
      </c>
      <c r="J114" s="15"/>
      <c r="K114" s="15" t="s">
        <v>1430</v>
      </c>
      <c r="L114" s="16">
        <v>1156</v>
      </c>
      <c r="M114" s="15"/>
      <c r="N114" s="15" t="s">
        <v>1431</v>
      </c>
      <c r="O114" s="15" t="str">
        <f>HYPERLINK("https://ceds.ed.gov/cedselementdetails.aspx?termid=4165")</f>
        <v>https://ceds.ed.gov/cedselementdetails.aspx?termid=4165</v>
      </c>
    </row>
    <row r="115" spans="1:15" ht="90">
      <c r="A115" s="15" t="s">
        <v>1063</v>
      </c>
      <c r="B115" s="15" t="s">
        <v>1065</v>
      </c>
      <c r="C115" s="15" t="s">
        <v>1544</v>
      </c>
      <c r="D115" s="15" t="s">
        <v>1054</v>
      </c>
      <c r="E115" s="15" t="s">
        <v>1055</v>
      </c>
      <c r="F115" s="17" t="s">
        <v>1056</v>
      </c>
      <c r="G115" s="15" t="s">
        <v>922</v>
      </c>
      <c r="H115" s="15"/>
      <c r="I115" s="15" t="s">
        <v>20</v>
      </c>
      <c r="J115" s="15"/>
      <c r="K115" s="15"/>
      <c r="L115" s="16">
        <v>1066</v>
      </c>
      <c r="M115" s="15"/>
      <c r="N115" s="15" t="s">
        <v>1057</v>
      </c>
      <c r="O115" s="15" t="str">
        <f>HYPERLINK("https://ceds.ed.gov/cedselementdetails.aspx?termid=3644")</f>
        <v>https://ceds.ed.gov/cedselementdetails.aspx?termid=3644</v>
      </c>
    </row>
    <row r="116" spans="1:15" ht="225">
      <c r="A116" s="15" t="s">
        <v>1063</v>
      </c>
      <c r="B116" s="15" t="s">
        <v>1065</v>
      </c>
      <c r="C116" s="15" t="s">
        <v>1544</v>
      </c>
      <c r="D116" s="15" t="s">
        <v>32</v>
      </c>
      <c r="E116" s="15" t="s">
        <v>33</v>
      </c>
      <c r="F116" s="15" t="s">
        <v>0</v>
      </c>
      <c r="G116" s="15" t="s">
        <v>923</v>
      </c>
      <c r="H116" s="15" t="s">
        <v>1075</v>
      </c>
      <c r="I116" s="15" t="s">
        <v>17</v>
      </c>
      <c r="J116" s="15"/>
      <c r="K116" s="15"/>
      <c r="L116" s="16">
        <v>269</v>
      </c>
      <c r="M116" s="15"/>
      <c r="N116" s="15" t="s">
        <v>34</v>
      </c>
      <c r="O116" s="15" t="str">
        <f>HYPERLINK("https://ceds.ed.gov/cedselementdetails.aspx?termid=3269")</f>
        <v>https://ceds.ed.gov/cedselementdetails.aspx?termid=3269</v>
      </c>
    </row>
    <row r="117" spans="1:15" ht="225">
      <c r="A117" s="15" t="s">
        <v>1063</v>
      </c>
      <c r="B117" s="15" t="s">
        <v>1065</v>
      </c>
      <c r="C117" s="15" t="s">
        <v>1544</v>
      </c>
      <c r="D117" s="15" t="s">
        <v>18</v>
      </c>
      <c r="E117" s="15" t="s">
        <v>19</v>
      </c>
      <c r="F117" s="15" t="s">
        <v>0</v>
      </c>
      <c r="G117" s="15" t="s">
        <v>923</v>
      </c>
      <c r="H117" s="15" t="s">
        <v>1075</v>
      </c>
      <c r="I117" s="15" t="s">
        <v>20</v>
      </c>
      <c r="J117" s="15"/>
      <c r="K117" s="15"/>
      <c r="L117" s="16">
        <v>19</v>
      </c>
      <c r="M117" s="15"/>
      <c r="N117" s="15" t="s">
        <v>21</v>
      </c>
      <c r="O117" s="15" t="str">
        <f>HYPERLINK("https://ceds.ed.gov/cedselementdetails.aspx?termid=3019")</f>
        <v>https://ceds.ed.gov/cedselementdetails.aspx?termid=3019</v>
      </c>
    </row>
    <row r="118" spans="1:15" ht="225">
      <c r="A118" s="15" t="s">
        <v>1063</v>
      </c>
      <c r="B118" s="15" t="s">
        <v>1065</v>
      </c>
      <c r="C118" s="15" t="s">
        <v>1544</v>
      </c>
      <c r="D118" s="15" t="s">
        <v>22</v>
      </c>
      <c r="E118" s="15" t="s">
        <v>23</v>
      </c>
      <c r="F118" s="15" t="s">
        <v>0</v>
      </c>
      <c r="G118" s="15" t="s">
        <v>923</v>
      </c>
      <c r="H118" s="15" t="s">
        <v>1075</v>
      </c>
      <c r="I118" s="15" t="s">
        <v>20</v>
      </c>
      <c r="J118" s="15"/>
      <c r="K118" s="15"/>
      <c r="L118" s="16">
        <v>40</v>
      </c>
      <c r="M118" s="15"/>
      <c r="N118" s="15" t="s">
        <v>24</v>
      </c>
      <c r="O118" s="15" t="str">
        <f>HYPERLINK("https://ceds.ed.gov/cedselementdetails.aspx?termid=3040")</f>
        <v>https://ceds.ed.gov/cedselementdetails.aspx?termid=3040</v>
      </c>
    </row>
    <row r="119" spans="1:15" ht="409.5">
      <c r="A119" s="15" t="s">
        <v>1063</v>
      </c>
      <c r="B119" s="15" t="s">
        <v>1065</v>
      </c>
      <c r="C119" s="15" t="s">
        <v>1544</v>
      </c>
      <c r="D119" s="15" t="s">
        <v>872</v>
      </c>
      <c r="E119" s="15" t="s">
        <v>873</v>
      </c>
      <c r="F119" s="17" t="s">
        <v>1012</v>
      </c>
      <c r="G119" s="15" t="s">
        <v>983</v>
      </c>
      <c r="H119" s="15" t="s">
        <v>1075</v>
      </c>
      <c r="I119" s="15"/>
      <c r="J119" s="15"/>
      <c r="K119" s="15"/>
      <c r="L119" s="16">
        <v>267</v>
      </c>
      <c r="M119" s="15"/>
      <c r="N119" s="15" t="s">
        <v>874</v>
      </c>
      <c r="O119" s="15" t="str">
        <f>HYPERLINK("https://ceds.ed.gov/cedselementdetails.aspx?termid=3267")</f>
        <v>https://ceds.ed.gov/cedselementdetails.aspx?termid=3267</v>
      </c>
    </row>
    <row r="120" spans="1:15" ht="225">
      <c r="A120" s="15" t="s">
        <v>1063</v>
      </c>
      <c r="B120" s="15" t="s">
        <v>1065</v>
      </c>
      <c r="C120" s="15" t="s">
        <v>1544</v>
      </c>
      <c r="D120" s="15" t="s">
        <v>28</v>
      </c>
      <c r="E120" s="15" t="s">
        <v>29</v>
      </c>
      <c r="F120" s="15" t="s">
        <v>0</v>
      </c>
      <c r="G120" s="15" t="s">
        <v>923</v>
      </c>
      <c r="H120" s="15" t="s">
        <v>1075</v>
      </c>
      <c r="I120" s="15" t="s">
        <v>30</v>
      </c>
      <c r="J120" s="15"/>
      <c r="K120" s="15"/>
      <c r="L120" s="16">
        <v>214</v>
      </c>
      <c r="M120" s="15"/>
      <c r="N120" s="15" t="s">
        <v>31</v>
      </c>
      <c r="O120" s="15" t="str">
        <f>HYPERLINK("https://ceds.ed.gov/cedselementdetails.aspx?termid=3214")</f>
        <v>https://ceds.ed.gov/cedselementdetails.aspx?termid=3214</v>
      </c>
    </row>
    <row r="121" spans="1:15" ht="225">
      <c r="A121" s="15" t="s">
        <v>1063</v>
      </c>
      <c r="B121" s="15" t="s">
        <v>1065</v>
      </c>
      <c r="C121" s="15" t="s">
        <v>1544</v>
      </c>
      <c r="D121" s="15" t="s">
        <v>25</v>
      </c>
      <c r="E121" s="15" t="s">
        <v>26</v>
      </c>
      <c r="F121" s="15" t="s">
        <v>0</v>
      </c>
      <c r="G121" s="15" t="s">
        <v>923</v>
      </c>
      <c r="H121" s="15" t="s">
        <v>1075</v>
      </c>
      <c r="I121" s="15" t="s">
        <v>20</v>
      </c>
      <c r="J121" s="15"/>
      <c r="K121" s="15"/>
      <c r="L121" s="16">
        <v>190</v>
      </c>
      <c r="M121" s="15"/>
      <c r="N121" s="15" t="s">
        <v>27</v>
      </c>
      <c r="O121" s="15" t="str">
        <f>HYPERLINK("https://ceds.ed.gov/cedselementdetails.aspx?termid=3190")</f>
        <v>https://ceds.ed.gov/cedselementdetails.aspx?termid=3190</v>
      </c>
    </row>
    <row r="122" spans="1:15" ht="180">
      <c r="A122" s="15" t="s">
        <v>1063</v>
      </c>
      <c r="B122" s="15" t="s">
        <v>1065</v>
      </c>
      <c r="C122" s="15" t="s">
        <v>1544</v>
      </c>
      <c r="D122" s="15" t="s">
        <v>1223</v>
      </c>
      <c r="E122" s="15" t="s">
        <v>1224</v>
      </c>
      <c r="F122" s="15" t="s">
        <v>0</v>
      </c>
      <c r="G122" s="15"/>
      <c r="H122" s="15" t="s">
        <v>3</v>
      </c>
      <c r="I122" s="15" t="s">
        <v>1226</v>
      </c>
      <c r="J122" s="15"/>
      <c r="K122" s="15"/>
      <c r="L122" s="16">
        <v>1209</v>
      </c>
      <c r="M122" s="15"/>
      <c r="N122" s="15" t="s">
        <v>1227</v>
      </c>
      <c r="O122" s="15" t="str">
        <f>HYPERLINK("https://ceds.ed.gov/cedselementdetails.aspx?termid=4176")</f>
        <v>https://ceds.ed.gov/cedselementdetails.aspx?termid=4176</v>
      </c>
    </row>
    <row r="123" spans="1:15" ht="165">
      <c r="A123" s="15" t="s">
        <v>1063</v>
      </c>
      <c r="B123" s="15" t="s">
        <v>1065</v>
      </c>
      <c r="C123" s="15" t="s">
        <v>1545</v>
      </c>
      <c r="D123" s="15" t="s">
        <v>524</v>
      </c>
      <c r="E123" s="15" t="s">
        <v>525</v>
      </c>
      <c r="F123" s="17" t="s">
        <v>1019</v>
      </c>
      <c r="G123" s="15"/>
      <c r="H123" s="15"/>
      <c r="I123" s="15"/>
      <c r="J123" s="15"/>
      <c r="K123" s="15"/>
      <c r="L123" s="16">
        <v>167</v>
      </c>
      <c r="M123" s="15"/>
      <c r="N123" s="15" t="s">
        <v>526</v>
      </c>
      <c r="O123" s="15" t="str">
        <f>HYPERLINK("https://ceds.ed.gov/cedselementdetails.aspx?termid=3167")</f>
        <v>https://ceds.ed.gov/cedselementdetails.aspx?termid=3167</v>
      </c>
    </row>
    <row r="124" spans="1:15" ht="90">
      <c r="A124" s="15" t="s">
        <v>1063</v>
      </c>
      <c r="B124" s="15" t="s">
        <v>1065</v>
      </c>
      <c r="C124" s="15" t="s">
        <v>1545</v>
      </c>
      <c r="D124" s="15" t="s">
        <v>745</v>
      </c>
      <c r="E124" s="15" t="s">
        <v>746</v>
      </c>
      <c r="F124" s="15" t="s">
        <v>921</v>
      </c>
      <c r="G124" s="15" t="s">
        <v>922</v>
      </c>
      <c r="H124" s="15" t="s">
        <v>1075</v>
      </c>
      <c r="I124" s="15"/>
      <c r="J124" s="15"/>
      <c r="K124" s="15"/>
      <c r="L124" s="16">
        <v>219</v>
      </c>
      <c r="M124" s="15"/>
      <c r="N124" s="15" t="s">
        <v>747</v>
      </c>
      <c r="O124" s="15" t="str">
        <f>HYPERLINK("https://ceds.ed.gov/cedselementdetails.aspx?termid=3219")</f>
        <v>https://ceds.ed.gov/cedselementdetails.aspx?termid=3219</v>
      </c>
    </row>
    <row r="125" spans="1:15" ht="90">
      <c r="A125" s="15" t="s">
        <v>1063</v>
      </c>
      <c r="B125" s="15" t="s">
        <v>1065</v>
      </c>
      <c r="C125" s="15" t="s">
        <v>1545</v>
      </c>
      <c r="D125" s="15" t="s">
        <v>887</v>
      </c>
      <c r="E125" s="15" t="s">
        <v>888</v>
      </c>
      <c r="F125" s="15" t="s">
        <v>0</v>
      </c>
      <c r="G125" s="15" t="s">
        <v>922</v>
      </c>
      <c r="H125" s="15" t="s">
        <v>1075</v>
      </c>
      <c r="I125" s="15" t="s">
        <v>889</v>
      </c>
      <c r="J125" s="15"/>
      <c r="K125" s="15"/>
      <c r="L125" s="16">
        <v>279</v>
      </c>
      <c r="M125" s="15"/>
      <c r="N125" s="15" t="s">
        <v>890</v>
      </c>
      <c r="O125" s="15" t="str">
        <f>HYPERLINK("https://ceds.ed.gov/cedselementdetails.aspx?termid=3279")</f>
        <v>https://ceds.ed.gov/cedselementdetails.aspx?termid=3279</v>
      </c>
    </row>
    <row r="126" spans="1:15" ht="60">
      <c r="A126" s="15" t="s">
        <v>1063</v>
      </c>
      <c r="B126" s="15" t="s">
        <v>1065</v>
      </c>
      <c r="C126" s="15" t="s">
        <v>1546</v>
      </c>
      <c r="D126" s="15" t="s">
        <v>445</v>
      </c>
      <c r="E126" s="15" t="s">
        <v>446</v>
      </c>
      <c r="F126" s="15" t="s">
        <v>1295</v>
      </c>
      <c r="G126" s="15" t="s">
        <v>957</v>
      </c>
      <c r="H126" s="15" t="s">
        <v>3</v>
      </c>
      <c r="I126" s="15"/>
      <c r="J126" s="15"/>
      <c r="K126" s="15"/>
      <c r="L126" s="16">
        <v>984</v>
      </c>
      <c r="M126" s="15"/>
      <c r="N126" s="15" t="s">
        <v>447</v>
      </c>
      <c r="O126" s="15" t="str">
        <f>HYPERLINK("https://ceds.ed.gov/cedselementdetails.aspx?termid=3985")</f>
        <v>https://ceds.ed.gov/cedselementdetails.aspx?termid=3985</v>
      </c>
    </row>
    <row r="127" spans="1:15" ht="30">
      <c r="A127" s="15" t="s">
        <v>1063</v>
      </c>
      <c r="B127" s="15" t="s">
        <v>1065</v>
      </c>
      <c r="C127" s="15" t="s">
        <v>1546</v>
      </c>
      <c r="D127" s="15" t="s">
        <v>884</v>
      </c>
      <c r="E127" s="15" t="s">
        <v>885</v>
      </c>
      <c r="F127" s="15" t="s">
        <v>0</v>
      </c>
      <c r="G127" s="15" t="s">
        <v>6</v>
      </c>
      <c r="H127" s="15" t="s">
        <v>3</v>
      </c>
      <c r="I127" s="15" t="s">
        <v>44</v>
      </c>
      <c r="J127" s="15"/>
      <c r="K127" s="15"/>
      <c r="L127" s="16">
        <v>865</v>
      </c>
      <c r="M127" s="15"/>
      <c r="N127" s="15" t="s">
        <v>886</v>
      </c>
      <c r="O127" s="15" t="str">
        <f>HYPERLINK("https://ceds.ed.gov/cedselementdetails.aspx?termid=3865")</f>
        <v>https://ceds.ed.gov/cedselementdetails.aspx?termid=3865</v>
      </c>
    </row>
    <row r="128" spans="1:15" ht="90">
      <c r="A128" s="15" t="s">
        <v>1063</v>
      </c>
      <c r="B128" s="15" t="s">
        <v>1065</v>
      </c>
      <c r="C128" s="15" t="s">
        <v>1546</v>
      </c>
      <c r="D128" s="15" t="s">
        <v>407</v>
      </c>
      <c r="E128" s="15" t="s">
        <v>408</v>
      </c>
      <c r="F128" s="17" t="s">
        <v>1279</v>
      </c>
      <c r="G128" s="15" t="s">
        <v>6</v>
      </c>
      <c r="H128" s="15" t="s">
        <v>3</v>
      </c>
      <c r="I128" s="15"/>
      <c r="J128" s="15"/>
      <c r="K128" s="15"/>
      <c r="L128" s="16">
        <v>828</v>
      </c>
      <c r="M128" s="15"/>
      <c r="N128" s="15" t="s">
        <v>409</v>
      </c>
      <c r="O128" s="15" t="str">
        <f>HYPERLINK("https://ceds.ed.gov/cedselementdetails.aspx?termid=3828")</f>
        <v>https://ceds.ed.gov/cedselementdetails.aspx?termid=3828</v>
      </c>
    </row>
    <row r="129" spans="1:15" ht="45">
      <c r="A129" s="15" t="s">
        <v>1063</v>
      </c>
      <c r="B129" s="15" t="s">
        <v>1065</v>
      </c>
      <c r="C129" s="15" t="s">
        <v>1546</v>
      </c>
      <c r="D129" s="15" t="s">
        <v>521</v>
      </c>
      <c r="E129" s="15" t="s">
        <v>522</v>
      </c>
      <c r="F129" s="15" t="s">
        <v>0</v>
      </c>
      <c r="G129" s="15" t="s">
        <v>949</v>
      </c>
      <c r="H129" s="15"/>
      <c r="I129" s="15" t="s">
        <v>10</v>
      </c>
      <c r="J129" s="15"/>
      <c r="K129" s="15"/>
      <c r="L129" s="16">
        <v>348</v>
      </c>
      <c r="M129" s="15"/>
      <c r="N129" s="15" t="s">
        <v>523</v>
      </c>
      <c r="O129" s="15" t="str">
        <f>HYPERLINK("https://ceds.ed.gov/cedselementdetails.aspx?termid=3347")</f>
        <v>https://ceds.ed.gov/cedselementdetails.aspx?termid=3347</v>
      </c>
    </row>
    <row r="130" spans="1:15" ht="45">
      <c r="A130" s="15" t="s">
        <v>1063</v>
      </c>
      <c r="B130" s="15" t="s">
        <v>1065</v>
      </c>
      <c r="C130" s="15" t="s">
        <v>1546</v>
      </c>
      <c r="D130" s="15" t="s">
        <v>310</v>
      </c>
      <c r="E130" s="15" t="s">
        <v>311</v>
      </c>
      <c r="F130" s="15" t="s">
        <v>0</v>
      </c>
      <c r="G130" s="15" t="s">
        <v>949</v>
      </c>
      <c r="H130" s="15"/>
      <c r="I130" s="15" t="s">
        <v>10</v>
      </c>
      <c r="J130" s="15"/>
      <c r="K130" s="15"/>
      <c r="L130" s="16">
        <v>349</v>
      </c>
      <c r="M130" s="15"/>
      <c r="N130" s="15" t="s">
        <v>312</v>
      </c>
      <c r="O130" s="15" t="str">
        <f>HYPERLINK("https://ceds.ed.gov/cedselementdetails.aspx?termid=3348")</f>
        <v>https://ceds.ed.gov/cedselementdetails.aspx?termid=3348</v>
      </c>
    </row>
    <row r="131" spans="1:15" ht="60">
      <c r="A131" s="15" t="s">
        <v>1063</v>
      </c>
      <c r="B131" s="15" t="s">
        <v>1065</v>
      </c>
      <c r="C131" s="15" t="s">
        <v>1546</v>
      </c>
      <c r="D131" s="15" t="s">
        <v>658</v>
      </c>
      <c r="E131" s="15" t="s">
        <v>659</v>
      </c>
      <c r="F131" s="17" t="s">
        <v>987</v>
      </c>
      <c r="G131" s="15" t="s">
        <v>949</v>
      </c>
      <c r="H131" s="15"/>
      <c r="I131" s="15"/>
      <c r="J131" s="15"/>
      <c r="K131" s="15"/>
      <c r="L131" s="16">
        <v>350</v>
      </c>
      <c r="M131" s="15"/>
      <c r="N131" s="15" t="s">
        <v>660</v>
      </c>
      <c r="O131" s="15" t="str">
        <f>HYPERLINK("https://ceds.ed.gov/cedselementdetails.aspx?termid=3349")</f>
        <v>https://ceds.ed.gov/cedselementdetails.aspx?termid=3349</v>
      </c>
    </row>
    <row r="132" spans="1:15" ht="45">
      <c r="A132" s="15" t="s">
        <v>1063</v>
      </c>
      <c r="B132" s="15" t="s">
        <v>1065</v>
      </c>
      <c r="C132" s="15" t="s">
        <v>1546</v>
      </c>
      <c r="D132" s="15" t="s">
        <v>1413</v>
      </c>
      <c r="E132" s="15" t="s">
        <v>1414</v>
      </c>
      <c r="F132" s="15" t="s">
        <v>0</v>
      </c>
      <c r="G132" s="15" t="s">
        <v>6</v>
      </c>
      <c r="H132" s="15" t="s">
        <v>3</v>
      </c>
      <c r="I132" s="15" t="s">
        <v>44</v>
      </c>
      <c r="J132" s="15"/>
      <c r="K132" s="15"/>
      <c r="L132" s="16">
        <v>835</v>
      </c>
      <c r="M132" s="15"/>
      <c r="N132" s="15" t="s">
        <v>1415</v>
      </c>
      <c r="O132" s="15" t="str">
        <f>HYPERLINK("https://ceds.ed.gov/cedselementdetails.aspx?termid=3835")</f>
        <v>https://ceds.ed.gov/cedselementdetails.aspx?termid=3835</v>
      </c>
    </row>
    <row r="133" spans="1:15" ht="45">
      <c r="A133" s="15" t="s">
        <v>1063</v>
      </c>
      <c r="B133" s="15" t="s">
        <v>1065</v>
      </c>
      <c r="C133" s="15" t="s">
        <v>1546</v>
      </c>
      <c r="D133" s="15" t="s">
        <v>1416</v>
      </c>
      <c r="E133" s="15" t="s">
        <v>1417</v>
      </c>
      <c r="F133" s="15" t="s">
        <v>0</v>
      </c>
      <c r="G133" s="15" t="s">
        <v>6</v>
      </c>
      <c r="H133" s="15" t="s">
        <v>3</v>
      </c>
      <c r="I133" s="15" t="s">
        <v>44</v>
      </c>
      <c r="J133" s="15"/>
      <c r="K133" s="15"/>
      <c r="L133" s="16">
        <v>836</v>
      </c>
      <c r="M133" s="15"/>
      <c r="N133" s="15" t="s">
        <v>1418</v>
      </c>
      <c r="O133" s="15" t="str">
        <f>HYPERLINK("https://ceds.ed.gov/cedselementdetails.aspx?termid=3836")</f>
        <v>https://ceds.ed.gov/cedselementdetails.aspx?termid=3836</v>
      </c>
    </row>
    <row r="134" spans="1:15" ht="45">
      <c r="A134" s="15" t="s">
        <v>1063</v>
      </c>
      <c r="B134" s="15" t="s">
        <v>1065</v>
      </c>
      <c r="C134" s="15" t="s">
        <v>1546</v>
      </c>
      <c r="D134" s="15" t="s">
        <v>404</v>
      </c>
      <c r="E134" s="15" t="s">
        <v>405</v>
      </c>
      <c r="F134" s="15" t="s">
        <v>921</v>
      </c>
      <c r="G134" s="15" t="s">
        <v>6</v>
      </c>
      <c r="H134" s="15" t="s">
        <v>3</v>
      </c>
      <c r="I134" s="15"/>
      <c r="J134" s="15"/>
      <c r="K134" s="15"/>
      <c r="L134" s="16">
        <v>837</v>
      </c>
      <c r="M134" s="15"/>
      <c r="N134" s="15" t="s">
        <v>406</v>
      </c>
      <c r="O134" s="15" t="str">
        <f>HYPERLINK("https://ceds.ed.gov/cedselementdetails.aspx?termid=3837")</f>
        <v>https://ceds.ed.gov/cedselementdetails.aspx?termid=3837</v>
      </c>
    </row>
    <row r="135" spans="1:15" ht="45">
      <c r="A135" s="15" t="s">
        <v>1063</v>
      </c>
      <c r="B135" s="15" t="s">
        <v>1065</v>
      </c>
      <c r="C135" s="15" t="s">
        <v>1546</v>
      </c>
      <c r="D135" s="15" t="s">
        <v>401</v>
      </c>
      <c r="E135" s="15" t="s">
        <v>402</v>
      </c>
      <c r="F135" s="15" t="s">
        <v>921</v>
      </c>
      <c r="G135" s="15" t="s">
        <v>6</v>
      </c>
      <c r="H135" s="15" t="s">
        <v>3</v>
      </c>
      <c r="I135" s="15"/>
      <c r="J135" s="15"/>
      <c r="K135" s="15"/>
      <c r="L135" s="16">
        <v>838</v>
      </c>
      <c r="M135" s="15"/>
      <c r="N135" s="15" t="s">
        <v>403</v>
      </c>
      <c r="O135" s="15" t="str">
        <f>HYPERLINK("https://ceds.ed.gov/cedselementdetails.aspx?termid=3838")</f>
        <v>https://ceds.ed.gov/cedselementdetails.aspx?termid=3838</v>
      </c>
    </row>
    <row r="136" spans="1:15" ht="30">
      <c r="A136" s="15" t="s">
        <v>1063</v>
      </c>
      <c r="B136" s="15" t="s">
        <v>1065</v>
      </c>
      <c r="C136" s="15" t="s">
        <v>1547</v>
      </c>
      <c r="D136" s="15" t="s">
        <v>701</v>
      </c>
      <c r="E136" s="15" t="s">
        <v>702</v>
      </c>
      <c r="F136" s="15" t="s">
        <v>0</v>
      </c>
      <c r="G136" s="15" t="s">
        <v>949</v>
      </c>
      <c r="H136" s="15"/>
      <c r="I136" s="15" t="s">
        <v>10</v>
      </c>
      <c r="J136" s="15"/>
      <c r="K136" s="15"/>
      <c r="L136" s="16">
        <v>351</v>
      </c>
      <c r="M136" s="15"/>
      <c r="N136" s="15" t="s">
        <v>703</v>
      </c>
      <c r="O136" s="15" t="str">
        <f>HYPERLINK("https://ceds.ed.gov/cedselementdetails.aspx?termid=3350")</f>
        <v>https://ceds.ed.gov/cedselementdetails.aspx?termid=3350</v>
      </c>
    </row>
    <row r="137" spans="1:15" ht="105">
      <c r="A137" s="15" t="s">
        <v>1063</v>
      </c>
      <c r="B137" s="15" t="s">
        <v>1065</v>
      </c>
      <c r="C137" s="15" t="s">
        <v>1547</v>
      </c>
      <c r="D137" s="15" t="s">
        <v>1484</v>
      </c>
      <c r="E137" s="15" t="s">
        <v>776</v>
      </c>
      <c r="F137" s="17" t="s">
        <v>1031</v>
      </c>
      <c r="G137" s="15" t="s">
        <v>947</v>
      </c>
      <c r="H137" s="15" t="s">
        <v>2</v>
      </c>
      <c r="I137" s="15"/>
      <c r="J137" s="15" t="s">
        <v>1485</v>
      </c>
      <c r="K137" s="15"/>
      <c r="L137" s="16">
        <v>353</v>
      </c>
      <c r="M137" s="15"/>
      <c r="N137" s="15" t="s">
        <v>1486</v>
      </c>
      <c r="O137" s="15" t="str">
        <f>HYPERLINK("https://ceds.ed.gov/cedselementdetails.aspx?termid=3352")</f>
        <v>https://ceds.ed.gov/cedselementdetails.aspx?termid=3352</v>
      </c>
    </row>
    <row r="138" spans="1:15" ht="90">
      <c r="A138" s="15" t="s">
        <v>1063</v>
      </c>
      <c r="B138" s="15" t="s">
        <v>1065</v>
      </c>
      <c r="C138" s="15" t="s">
        <v>1547</v>
      </c>
      <c r="D138" s="15" t="s">
        <v>503</v>
      </c>
      <c r="E138" s="15" t="s">
        <v>504</v>
      </c>
      <c r="F138" s="15" t="s">
        <v>0</v>
      </c>
      <c r="G138" s="15" t="s">
        <v>947</v>
      </c>
      <c r="H138" s="15" t="s">
        <v>1075</v>
      </c>
      <c r="I138" s="15" t="s">
        <v>260</v>
      </c>
      <c r="J138" s="15"/>
      <c r="K138" s="15"/>
      <c r="L138" s="16">
        <v>354</v>
      </c>
      <c r="M138" s="15"/>
      <c r="N138" s="15" t="s">
        <v>505</v>
      </c>
      <c r="O138" s="15" t="str">
        <f>HYPERLINK("https://ceds.ed.gov/cedselementdetails.aspx?termid=3353")</f>
        <v>https://ceds.ed.gov/cedselementdetails.aspx?termid=3353</v>
      </c>
    </row>
    <row r="139" spans="1:15" ht="90">
      <c r="A139" s="15" t="s">
        <v>1063</v>
      </c>
      <c r="B139" s="15" t="s">
        <v>1065</v>
      </c>
      <c r="C139" s="15" t="s">
        <v>1547</v>
      </c>
      <c r="D139" s="15" t="s">
        <v>330</v>
      </c>
      <c r="E139" s="15" t="s">
        <v>331</v>
      </c>
      <c r="F139" s="15" t="s">
        <v>0</v>
      </c>
      <c r="G139" s="15" t="s">
        <v>947</v>
      </c>
      <c r="H139" s="15" t="s">
        <v>1075</v>
      </c>
      <c r="I139" s="15" t="s">
        <v>44</v>
      </c>
      <c r="J139" s="15"/>
      <c r="K139" s="15"/>
      <c r="L139" s="16">
        <v>355</v>
      </c>
      <c r="M139" s="15"/>
      <c r="N139" s="15" t="s">
        <v>332</v>
      </c>
      <c r="O139" s="15" t="str">
        <f>HYPERLINK("https://ceds.ed.gov/cedselementdetails.aspx?termid=3354")</f>
        <v>https://ceds.ed.gov/cedselementdetails.aspx?termid=3354</v>
      </c>
    </row>
    <row r="140" spans="1:15" ht="150">
      <c r="A140" s="15" t="s">
        <v>1063</v>
      </c>
      <c r="B140" s="15" t="s">
        <v>1065</v>
      </c>
      <c r="C140" s="15" t="s">
        <v>1547</v>
      </c>
      <c r="D140" s="15" t="s">
        <v>1249</v>
      </c>
      <c r="E140" s="15" t="s">
        <v>370</v>
      </c>
      <c r="F140" s="17" t="s">
        <v>1250</v>
      </c>
      <c r="G140" s="15" t="s">
        <v>947</v>
      </c>
      <c r="H140" s="15" t="s">
        <v>2</v>
      </c>
      <c r="I140" s="15"/>
      <c r="J140" s="15" t="s">
        <v>1251</v>
      </c>
      <c r="K140" s="15"/>
      <c r="L140" s="16">
        <v>356</v>
      </c>
      <c r="M140" s="15"/>
      <c r="N140" s="15" t="s">
        <v>1252</v>
      </c>
      <c r="O140" s="15" t="str">
        <f>HYPERLINK("https://ceds.ed.gov/cedselementdetails.aspx?termid=3355")</f>
        <v>https://ceds.ed.gov/cedselementdetails.aspx?termid=3355</v>
      </c>
    </row>
    <row r="141" spans="1:15" ht="45">
      <c r="A141" s="15" t="s">
        <v>1063</v>
      </c>
      <c r="B141" s="15" t="s">
        <v>1065</v>
      </c>
      <c r="C141" s="15" t="s">
        <v>1547</v>
      </c>
      <c r="D141" s="15" t="s">
        <v>676</v>
      </c>
      <c r="E141" s="15" t="s">
        <v>677</v>
      </c>
      <c r="F141" s="15" t="s">
        <v>0</v>
      </c>
      <c r="G141" s="15" t="s">
        <v>6</v>
      </c>
      <c r="H141" s="15" t="s">
        <v>3</v>
      </c>
      <c r="I141" s="15" t="s">
        <v>44</v>
      </c>
      <c r="J141" s="15"/>
      <c r="K141" s="15"/>
      <c r="L141" s="16">
        <v>844</v>
      </c>
      <c r="M141" s="15"/>
      <c r="N141" s="15" t="s">
        <v>678</v>
      </c>
      <c r="O141" s="15" t="str">
        <f>HYPERLINK("https://ceds.ed.gov/cedselementdetails.aspx?termid=3844")</f>
        <v>https://ceds.ed.gov/cedselementdetails.aspx?termid=3844</v>
      </c>
    </row>
    <row r="142" spans="1:15" ht="75">
      <c r="A142" s="15" t="s">
        <v>1063</v>
      </c>
      <c r="B142" s="15" t="s">
        <v>1065</v>
      </c>
      <c r="C142" s="15" t="s">
        <v>1547</v>
      </c>
      <c r="D142" s="15" t="s">
        <v>1280</v>
      </c>
      <c r="E142" s="15" t="s">
        <v>1281</v>
      </c>
      <c r="F142" s="15" t="s">
        <v>0</v>
      </c>
      <c r="G142" s="15" t="s">
        <v>925</v>
      </c>
      <c r="H142" s="15" t="s">
        <v>2</v>
      </c>
      <c r="I142" s="15" t="s">
        <v>1112</v>
      </c>
      <c r="J142" s="15" t="s">
        <v>1282</v>
      </c>
      <c r="K142" s="15"/>
      <c r="L142" s="16">
        <v>633</v>
      </c>
      <c r="M142" s="15"/>
      <c r="N142" s="15" t="s">
        <v>1283</v>
      </c>
      <c r="O142" s="15" t="str">
        <f>HYPERLINK("https://ceds.ed.gov/cedselementdetails.aspx?termid=3626")</f>
        <v>https://ceds.ed.gov/cedselementdetails.aspx?termid=3626</v>
      </c>
    </row>
    <row r="143" spans="1:15" ht="60">
      <c r="A143" s="15" t="s">
        <v>1063</v>
      </c>
      <c r="B143" s="15" t="s">
        <v>1065</v>
      </c>
      <c r="C143" s="15" t="s">
        <v>1547</v>
      </c>
      <c r="D143" s="15" t="s">
        <v>1264</v>
      </c>
      <c r="E143" s="15" t="s">
        <v>1265</v>
      </c>
      <c r="F143" s="15" t="s">
        <v>0</v>
      </c>
      <c r="G143" s="15" t="s">
        <v>1267</v>
      </c>
      <c r="H143" s="15" t="s">
        <v>3</v>
      </c>
      <c r="I143" s="15" t="s">
        <v>1112</v>
      </c>
      <c r="J143" s="15"/>
      <c r="K143" s="15"/>
      <c r="L143" s="16">
        <v>1225</v>
      </c>
      <c r="M143" s="15"/>
      <c r="N143" s="15" t="s">
        <v>1268</v>
      </c>
      <c r="O143" s="15" t="str">
        <f>HYPERLINK("https://ceds.ed.gov/cedselementdetails.aspx?termid=4189")</f>
        <v>https://ceds.ed.gov/cedselementdetails.aspx?termid=4189</v>
      </c>
    </row>
    <row r="144" spans="1:15" ht="135">
      <c r="A144" s="15" t="s">
        <v>1063</v>
      </c>
      <c r="B144" s="15" t="s">
        <v>1065</v>
      </c>
      <c r="C144" s="15" t="s">
        <v>1547</v>
      </c>
      <c r="D144" s="15" t="s">
        <v>1490</v>
      </c>
      <c r="E144" s="15" t="s">
        <v>1491</v>
      </c>
      <c r="F144" s="17" t="s">
        <v>1492</v>
      </c>
      <c r="G144" s="15" t="s">
        <v>6</v>
      </c>
      <c r="H144" s="15" t="s">
        <v>3</v>
      </c>
      <c r="I144" s="15"/>
      <c r="J144" s="15"/>
      <c r="K144" s="15"/>
      <c r="L144" s="16">
        <v>852</v>
      </c>
      <c r="M144" s="15"/>
      <c r="N144" s="15" t="s">
        <v>1493</v>
      </c>
      <c r="O144" s="15" t="str">
        <f>HYPERLINK("https://ceds.ed.gov/cedselementdetails.aspx?termid=3852")</f>
        <v>https://ceds.ed.gov/cedselementdetails.aspx?termid=3852</v>
      </c>
    </row>
    <row r="145" spans="1:15" ht="315">
      <c r="A145" s="15" t="s">
        <v>1063</v>
      </c>
      <c r="B145" s="15" t="s">
        <v>1065</v>
      </c>
      <c r="C145" s="15" t="s">
        <v>1547</v>
      </c>
      <c r="D145" s="15" t="s">
        <v>416</v>
      </c>
      <c r="E145" s="15" t="s">
        <v>417</v>
      </c>
      <c r="F145" s="17" t="s">
        <v>1009</v>
      </c>
      <c r="G145" s="15" t="s">
        <v>957</v>
      </c>
      <c r="H145" s="15" t="s">
        <v>3</v>
      </c>
      <c r="I145" s="15"/>
      <c r="J145" s="15"/>
      <c r="K145" s="15"/>
      <c r="L145" s="16">
        <v>862</v>
      </c>
      <c r="M145" s="15" t="s">
        <v>418</v>
      </c>
      <c r="N145" s="15" t="s">
        <v>419</v>
      </c>
      <c r="O145" s="15" t="str">
        <f>HYPERLINK("https://ceds.ed.gov/cedselementdetails.aspx?termid=3862")</f>
        <v>https://ceds.ed.gov/cedselementdetails.aspx?termid=3862</v>
      </c>
    </row>
    <row r="146" spans="1:15" ht="225">
      <c r="A146" s="15" t="s">
        <v>1063</v>
      </c>
      <c r="B146" s="15" t="s">
        <v>1065</v>
      </c>
      <c r="C146" s="15" t="s">
        <v>1548</v>
      </c>
      <c r="D146" s="15" t="s">
        <v>810</v>
      </c>
      <c r="E146" s="15" t="s">
        <v>811</v>
      </c>
      <c r="F146" s="17" t="s">
        <v>1033</v>
      </c>
      <c r="G146" s="15" t="s">
        <v>812</v>
      </c>
      <c r="H146" s="15"/>
      <c r="I146" s="15"/>
      <c r="J146" s="15"/>
      <c r="K146" s="15"/>
      <c r="L146" s="16">
        <v>357</v>
      </c>
      <c r="M146" s="15" t="s">
        <v>813</v>
      </c>
      <c r="N146" s="15" t="s">
        <v>814</v>
      </c>
      <c r="O146" s="15" t="str">
        <f>HYPERLINK("https://ceds.ed.gov/cedselementdetails.aspx?termid=3356")</f>
        <v>https://ceds.ed.gov/cedselementdetails.aspx?termid=3356</v>
      </c>
    </row>
    <row r="147" spans="1:15" ht="45">
      <c r="A147" s="15" t="s">
        <v>1063</v>
      </c>
      <c r="B147" s="15" t="s">
        <v>1065</v>
      </c>
      <c r="C147" s="15" t="s">
        <v>1548</v>
      </c>
      <c r="D147" s="15" t="s">
        <v>815</v>
      </c>
      <c r="E147" s="15" t="s">
        <v>816</v>
      </c>
      <c r="F147" s="15" t="s">
        <v>0</v>
      </c>
      <c r="G147" s="15" t="s">
        <v>812</v>
      </c>
      <c r="H147" s="15"/>
      <c r="I147" s="15" t="s">
        <v>220</v>
      </c>
      <c r="J147" s="15"/>
      <c r="K147" s="15"/>
      <c r="L147" s="16">
        <v>358</v>
      </c>
      <c r="M147" s="15" t="s">
        <v>817</v>
      </c>
      <c r="N147" s="15" t="s">
        <v>818</v>
      </c>
      <c r="O147" s="15" t="str">
        <f>HYPERLINK("https://ceds.ed.gov/cedselementdetails.aspx?termid=3357")</f>
        <v>https://ceds.ed.gov/cedselementdetails.aspx?termid=3357</v>
      </c>
    </row>
    <row r="148" spans="1:15" ht="45">
      <c r="A148" s="15" t="s">
        <v>1063</v>
      </c>
      <c r="B148" s="15" t="s">
        <v>1065</v>
      </c>
      <c r="C148" s="15" t="s">
        <v>1548</v>
      </c>
      <c r="D148" s="15" t="s">
        <v>802</v>
      </c>
      <c r="E148" s="15" t="s">
        <v>803</v>
      </c>
      <c r="F148" s="15" t="s">
        <v>0</v>
      </c>
      <c r="G148" s="15" t="s">
        <v>6</v>
      </c>
      <c r="H148" s="15" t="s">
        <v>3</v>
      </c>
      <c r="I148" s="15" t="s">
        <v>10</v>
      </c>
      <c r="J148" s="15"/>
      <c r="K148" s="15"/>
      <c r="L148" s="16">
        <v>830</v>
      </c>
      <c r="M148" s="15" t="s">
        <v>804</v>
      </c>
      <c r="N148" s="15" t="s">
        <v>805</v>
      </c>
      <c r="O148" s="15" t="str">
        <f>HYPERLINK("https://ceds.ed.gov/cedselementdetails.aspx?termid=3830")</f>
        <v>https://ceds.ed.gov/cedselementdetails.aspx?termid=3830</v>
      </c>
    </row>
    <row r="149" spans="1:15" ht="45">
      <c r="A149" s="15" t="s">
        <v>1063</v>
      </c>
      <c r="B149" s="15" t="s">
        <v>1065</v>
      </c>
      <c r="C149" s="15" t="s">
        <v>1548</v>
      </c>
      <c r="D149" s="15" t="s">
        <v>806</v>
      </c>
      <c r="E149" s="15" t="s">
        <v>807</v>
      </c>
      <c r="F149" s="15" t="s">
        <v>0</v>
      </c>
      <c r="G149" s="15" t="s">
        <v>6</v>
      </c>
      <c r="H149" s="15" t="s">
        <v>3</v>
      </c>
      <c r="I149" s="15" t="s">
        <v>10</v>
      </c>
      <c r="J149" s="15"/>
      <c r="K149" s="15"/>
      <c r="L149" s="16">
        <v>831</v>
      </c>
      <c r="M149" s="15" t="s">
        <v>808</v>
      </c>
      <c r="N149" s="15" t="s">
        <v>809</v>
      </c>
      <c r="O149" s="15" t="str">
        <f>HYPERLINK("https://ceds.ed.gov/cedselementdetails.aspx?termid=3831")</f>
        <v>https://ceds.ed.gov/cedselementdetails.aspx?termid=3831</v>
      </c>
    </row>
    <row r="150" spans="1:15" ht="45">
      <c r="A150" s="15" t="s">
        <v>1063</v>
      </c>
      <c r="B150" s="15" t="s">
        <v>1065</v>
      </c>
      <c r="C150" s="15" t="s">
        <v>1548</v>
      </c>
      <c r="D150" s="15" t="s">
        <v>694</v>
      </c>
      <c r="E150" s="15" t="s">
        <v>695</v>
      </c>
      <c r="F150" s="15" t="s">
        <v>0</v>
      </c>
      <c r="G150" s="15" t="s">
        <v>6</v>
      </c>
      <c r="H150" s="15" t="s">
        <v>3</v>
      </c>
      <c r="I150" s="15" t="s">
        <v>44</v>
      </c>
      <c r="J150" s="15"/>
      <c r="K150" s="15"/>
      <c r="L150" s="16">
        <v>843</v>
      </c>
      <c r="M150" s="15" t="s">
        <v>696</v>
      </c>
      <c r="N150" s="15" t="s">
        <v>697</v>
      </c>
      <c r="O150" s="15" t="str">
        <f>HYPERLINK("https://ceds.ed.gov/cedselementdetails.aspx?termid=3843")</f>
        <v>https://ceds.ed.gov/cedselementdetails.aspx?termid=3843</v>
      </c>
    </row>
    <row r="151" spans="1:15" ht="75">
      <c r="A151" s="15" t="s">
        <v>1063</v>
      </c>
      <c r="B151" s="15" t="s">
        <v>1065</v>
      </c>
      <c r="C151" s="15" t="s">
        <v>1549</v>
      </c>
      <c r="D151" s="15" t="s">
        <v>448</v>
      </c>
      <c r="E151" s="15" t="s">
        <v>449</v>
      </c>
      <c r="F151" s="17" t="s">
        <v>1014</v>
      </c>
      <c r="G151" s="15" t="s">
        <v>6</v>
      </c>
      <c r="H151" s="15" t="s">
        <v>3</v>
      </c>
      <c r="I151" s="15"/>
      <c r="J151" s="15"/>
      <c r="K151" s="15"/>
      <c r="L151" s="16">
        <v>834</v>
      </c>
      <c r="M151" s="15"/>
      <c r="N151" s="15" t="s">
        <v>450</v>
      </c>
      <c r="O151" s="15" t="str">
        <f>HYPERLINK("https://ceds.ed.gov/cedselementdetails.aspx?termid=3834")</f>
        <v>https://ceds.ed.gov/cedselementdetails.aspx?termid=3834</v>
      </c>
    </row>
    <row r="152" spans="1:15" ht="30">
      <c r="A152" s="15" t="s">
        <v>1063</v>
      </c>
      <c r="B152" s="15" t="s">
        <v>1065</v>
      </c>
      <c r="C152" s="15" t="s">
        <v>1550</v>
      </c>
      <c r="D152" s="15" t="s">
        <v>685</v>
      </c>
      <c r="E152" s="15" t="s">
        <v>686</v>
      </c>
      <c r="F152" s="15" t="s">
        <v>0</v>
      </c>
      <c r="G152" s="15" t="s">
        <v>6</v>
      </c>
      <c r="H152" s="15" t="s">
        <v>3</v>
      </c>
      <c r="I152" s="15" t="s">
        <v>44</v>
      </c>
      <c r="J152" s="15"/>
      <c r="K152" s="15"/>
      <c r="L152" s="16">
        <v>839</v>
      </c>
      <c r="M152" s="15"/>
      <c r="N152" s="15" t="s">
        <v>687</v>
      </c>
      <c r="O152" s="15" t="str">
        <f>HYPERLINK("https://ceds.ed.gov/cedselementdetails.aspx?termid=3839")</f>
        <v>https://ceds.ed.gov/cedselementdetails.aspx?termid=3839</v>
      </c>
    </row>
    <row r="153" spans="1:15" ht="195">
      <c r="A153" s="15" t="s">
        <v>1063</v>
      </c>
      <c r="B153" s="15" t="s">
        <v>1065</v>
      </c>
      <c r="C153" s="15" t="s">
        <v>1551</v>
      </c>
      <c r="D153" s="15" t="s">
        <v>4</v>
      </c>
      <c r="E153" s="15" t="s">
        <v>5</v>
      </c>
      <c r="F153" s="17" t="s">
        <v>984</v>
      </c>
      <c r="G153" s="15" t="s">
        <v>6</v>
      </c>
      <c r="H153" s="15" t="s">
        <v>3</v>
      </c>
      <c r="I153" s="15"/>
      <c r="J153" s="15"/>
      <c r="K153" s="15"/>
      <c r="L153" s="16">
        <v>982</v>
      </c>
      <c r="M153" s="15"/>
      <c r="N153" s="15" t="s">
        <v>7</v>
      </c>
      <c r="O153" s="15" t="str">
        <f>HYPERLINK("https://ceds.ed.gov/cedselementdetails.aspx?termid=3983")</f>
        <v>https://ceds.ed.gov/cedselementdetails.aspx?termid=3983</v>
      </c>
    </row>
    <row r="154" spans="1:15" ht="30">
      <c r="A154" s="15" t="s">
        <v>1063</v>
      </c>
      <c r="B154" s="15" t="s">
        <v>1065</v>
      </c>
      <c r="C154" s="15" t="s">
        <v>1551</v>
      </c>
      <c r="D154" s="15" t="s">
        <v>8</v>
      </c>
      <c r="E154" s="15" t="s">
        <v>9</v>
      </c>
      <c r="F154" s="15" t="s">
        <v>0</v>
      </c>
      <c r="G154" s="15" t="s">
        <v>6</v>
      </c>
      <c r="H154" s="15" t="s">
        <v>3</v>
      </c>
      <c r="I154" s="15" t="s">
        <v>10</v>
      </c>
      <c r="J154" s="15"/>
      <c r="K154" s="15"/>
      <c r="L154" s="16">
        <v>840</v>
      </c>
      <c r="M154" s="15"/>
      <c r="N154" s="15" t="s">
        <v>11</v>
      </c>
      <c r="O154" s="15" t="str">
        <f>HYPERLINK("https://ceds.ed.gov/cedselementdetails.aspx?termid=3840")</f>
        <v>https://ceds.ed.gov/cedselementdetails.aspx?termid=3840</v>
      </c>
    </row>
    <row r="155" spans="1:15" ht="30">
      <c r="A155" s="15" t="s">
        <v>1063</v>
      </c>
      <c r="B155" s="15" t="s">
        <v>1065</v>
      </c>
      <c r="C155" s="15" t="s">
        <v>1551</v>
      </c>
      <c r="D155" s="15" t="s">
        <v>12</v>
      </c>
      <c r="E155" s="15" t="s">
        <v>13</v>
      </c>
      <c r="F155" s="15" t="s">
        <v>0</v>
      </c>
      <c r="G155" s="15" t="s">
        <v>6</v>
      </c>
      <c r="H155" s="15" t="s">
        <v>3</v>
      </c>
      <c r="I155" s="15" t="s">
        <v>10</v>
      </c>
      <c r="J155" s="15"/>
      <c r="K155" s="15"/>
      <c r="L155" s="16">
        <v>841</v>
      </c>
      <c r="M155" s="15"/>
      <c r="N155" s="15" t="s">
        <v>14</v>
      </c>
      <c r="O155" s="15" t="str">
        <f>HYPERLINK("https://ceds.ed.gov/cedselementdetails.aspx?termid=3841")</f>
        <v>https://ceds.ed.gov/cedselementdetails.aspx?termid=3841</v>
      </c>
    </row>
    <row r="156" spans="1:15" ht="120">
      <c r="A156" s="15" t="s">
        <v>1063</v>
      </c>
      <c r="B156" s="15" t="s">
        <v>1065</v>
      </c>
      <c r="C156" s="15" t="s">
        <v>1552</v>
      </c>
      <c r="D156" s="15" t="s">
        <v>40</v>
      </c>
      <c r="E156" s="15" t="s">
        <v>41</v>
      </c>
      <c r="F156" s="17" t="s">
        <v>1085</v>
      </c>
      <c r="G156" s="15" t="s">
        <v>6</v>
      </c>
      <c r="H156" s="15" t="s">
        <v>3</v>
      </c>
      <c r="I156" s="15"/>
      <c r="J156" s="15"/>
      <c r="K156" s="15"/>
      <c r="L156" s="16">
        <v>983</v>
      </c>
      <c r="M156" s="15"/>
      <c r="N156" s="15" t="s">
        <v>42</v>
      </c>
      <c r="O156" s="15" t="str">
        <f>HYPERLINK("https://ceds.ed.gov/cedselementdetails.aspx?termid=3984")</f>
        <v>https://ceds.ed.gov/cedselementdetails.aspx?termid=3984</v>
      </c>
    </row>
    <row r="157" spans="1:15" ht="90">
      <c r="A157" s="15" t="s">
        <v>1063</v>
      </c>
      <c r="B157" s="15" t="s">
        <v>1065</v>
      </c>
      <c r="C157" s="15" t="s">
        <v>1552</v>
      </c>
      <c r="D157" s="15" t="s">
        <v>738</v>
      </c>
      <c r="E157" s="15" t="s">
        <v>739</v>
      </c>
      <c r="F157" s="17" t="s">
        <v>1027</v>
      </c>
      <c r="G157" s="15" t="s">
        <v>6</v>
      </c>
      <c r="H157" s="15" t="s">
        <v>3</v>
      </c>
      <c r="I157" s="15"/>
      <c r="J157" s="15"/>
      <c r="K157" s="15"/>
      <c r="L157" s="16">
        <v>842</v>
      </c>
      <c r="M157" s="15"/>
      <c r="N157" s="15" t="s">
        <v>740</v>
      </c>
      <c r="O157" s="15" t="str">
        <f>HYPERLINK("https://ceds.ed.gov/cedselementdetails.aspx?termid=3842")</f>
        <v>https://ceds.ed.gov/cedselementdetails.aspx?termid=3842</v>
      </c>
    </row>
    <row r="158" spans="1:15" ht="45">
      <c r="A158" s="15" t="s">
        <v>1063</v>
      </c>
      <c r="B158" s="15" t="s">
        <v>1065</v>
      </c>
      <c r="C158" s="15" t="s">
        <v>1552</v>
      </c>
      <c r="D158" s="15" t="s">
        <v>1473</v>
      </c>
      <c r="E158" s="15" t="s">
        <v>1474</v>
      </c>
      <c r="F158" s="15" t="s">
        <v>921</v>
      </c>
      <c r="G158" s="15" t="s">
        <v>6</v>
      </c>
      <c r="H158" s="15" t="s">
        <v>3</v>
      </c>
      <c r="I158" s="15"/>
      <c r="J158" s="15" t="s">
        <v>1475</v>
      </c>
      <c r="K158" s="15"/>
      <c r="L158" s="16">
        <v>859</v>
      </c>
      <c r="M158" s="15"/>
      <c r="N158" s="15" t="s">
        <v>1476</v>
      </c>
      <c r="O158" s="15" t="str">
        <f>HYPERLINK("https://ceds.ed.gov/cedselementdetails.aspx?termid=3859")</f>
        <v>https://ceds.ed.gov/cedselementdetails.aspx?termid=3859</v>
      </c>
    </row>
    <row r="159" spans="1:15" ht="45">
      <c r="A159" s="15" t="s">
        <v>1063</v>
      </c>
      <c r="B159" s="15" t="s">
        <v>1065</v>
      </c>
      <c r="C159" s="15" t="s">
        <v>1553</v>
      </c>
      <c r="D159" s="15" t="s">
        <v>789</v>
      </c>
      <c r="E159" s="15" t="s">
        <v>790</v>
      </c>
      <c r="F159" s="15" t="s">
        <v>921</v>
      </c>
      <c r="G159" s="15" t="s">
        <v>6</v>
      </c>
      <c r="H159" s="15" t="s">
        <v>3</v>
      </c>
      <c r="I159" s="15"/>
      <c r="J159" s="15"/>
      <c r="K159" s="15"/>
      <c r="L159" s="16">
        <v>845</v>
      </c>
      <c r="M159" s="15"/>
      <c r="N159" s="15" t="s">
        <v>791</v>
      </c>
      <c r="O159" s="15" t="str">
        <f>HYPERLINK("https://ceds.ed.gov/cedselementdetails.aspx?termid=3845")</f>
        <v>https://ceds.ed.gov/cedselementdetails.aspx?termid=3845</v>
      </c>
    </row>
    <row r="160" spans="1:15" ht="45">
      <c r="A160" s="15" t="s">
        <v>1063</v>
      </c>
      <c r="B160" s="15" t="s">
        <v>1065</v>
      </c>
      <c r="C160" s="15" t="s">
        <v>1553</v>
      </c>
      <c r="D160" s="15" t="s">
        <v>1362</v>
      </c>
      <c r="E160" s="15" t="s">
        <v>1363</v>
      </c>
      <c r="F160" s="15" t="s">
        <v>921</v>
      </c>
      <c r="G160" s="15"/>
      <c r="H160" s="15" t="s">
        <v>3</v>
      </c>
      <c r="I160" s="15"/>
      <c r="J160" s="15"/>
      <c r="K160" s="15"/>
      <c r="L160" s="16">
        <v>1226</v>
      </c>
      <c r="M160" s="15"/>
      <c r="N160" s="15" t="s">
        <v>1365</v>
      </c>
      <c r="O160" s="15" t="str">
        <f>HYPERLINK("https://ceds.ed.gov/cedselementdetails.aspx?termid=4190")</f>
        <v>https://ceds.ed.gov/cedselementdetails.aspx?termid=4190</v>
      </c>
    </row>
    <row r="161" spans="1:15" ht="45">
      <c r="A161" s="15" t="s">
        <v>1063</v>
      </c>
      <c r="B161" s="15" t="s">
        <v>1065</v>
      </c>
      <c r="C161" s="15" t="s">
        <v>1554</v>
      </c>
      <c r="D161" s="15" t="s">
        <v>1421</v>
      </c>
      <c r="E161" s="15" t="s">
        <v>1422</v>
      </c>
      <c r="F161" s="15" t="s">
        <v>921</v>
      </c>
      <c r="G161" s="15" t="s">
        <v>6</v>
      </c>
      <c r="H161" s="15" t="s">
        <v>3</v>
      </c>
      <c r="I161" s="15"/>
      <c r="J161" s="15"/>
      <c r="K161" s="15"/>
      <c r="L161" s="16">
        <v>847</v>
      </c>
      <c r="M161" s="15"/>
      <c r="N161" s="15" t="s">
        <v>1423</v>
      </c>
      <c r="O161" s="15" t="str">
        <f>HYPERLINK("https://ceds.ed.gov/cedselementdetails.aspx?termid=3847")</f>
        <v>https://ceds.ed.gov/cedselementdetails.aspx?termid=3847</v>
      </c>
    </row>
    <row r="162" spans="1:15" ht="60">
      <c r="A162" s="15" t="s">
        <v>1063</v>
      </c>
      <c r="B162" s="15" t="s">
        <v>1065</v>
      </c>
      <c r="C162" s="15" t="s">
        <v>1554</v>
      </c>
      <c r="D162" s="15" t="s">
        <v>1270</v>
      </c>
      <c r="E162" s="15" t="s">
        <v>1271</v>
      </c>
      <c r="F162" s="15" t="s">
        <v>921</v>
      </c>
      <c r="G162" s="15" t="s">
        <v>6</v>
      </c>
      <c r="H162" s="15" t="s">
        <v>3</v>
      </c>
      <c r="I162" s="15"/>
      <c r="J162" s="15"/>
      <c r="K162" s="15"/>
      <c r="L162" s="16">
        <v>848</v>
      </c>
      <c r="M162" s="15"/>
      <c r="N162" s="15" t="s">
        <v>1273</v>
      </c>
      <c r="O162" s="15" t="str">
        <f>HYPERLINK("https://ceds.ed.gov/cedselementdetails.aspx?termid=3848")</f>
        <v>https://ceds.ed.gov/cedselementdetails.aspx?termid=3848</v>
      </c>
    </row>
    <row r="163" spans="1:15" ht="60">
      <c r="A163" s="15" t="s">
        <v>1063</v>
      </c>
      <c r="B163" s="15" t="s">
        <v>1065</v>
      </c>
      <c r="C163" s="15" t="s">
        <v>1554</v>
      </c>
      <c r="D163" s="15" t="s">
        <v>1316</v>
      </c>
      <c r="E163" s="15" t="s">
        <v>1317</v>
      </c>
      <c r="F163" s="15" t="s">
        <v>921</v>
      </c>
      <c r="G163" s="15" t="s">
        <v>6</v>
      </c>
      <c r="H163" s="15" t="s">
        <v>3</v>
      </c>
      <c r="I163" s="15"/>
      <c r="J163" s="15"/>
      <c r="K163" s="15"/>
      <c r="L163" s="16">
        <v>849</v>
      </c>
      <c r="M163" s="15"/>
      <c r="N163" s="15" t="s">
        <v>1318</v>
      </c>
      <c r="O163" s="15" t="str">
        <f>HYPERLINK("https://ceds.ed.gov/cedselementdetails.aspx?termid=3849")</f>
        <v>https://ceds.ed.gov/cedselementdetails.aspx?termid=3849</v>
      </c>
    </row>
    <row r="164" spans="1:15" ht="45">
      <c r="A164" s="15" t="s">
        <v>1063</v>
      </c>
      <c r="B164" s="15" t="s">
        <v>1065</v>
      </c>
      <c r="C164" s="15" t="s">
        <v>1554</v>
      </c>
      <c r="D164" s="15" t="s">
        <v>1479</v>
      </c>
      <c r="E164" s="15" t="s">
        <v>1480</v>
      </c>
      <c r="F164" s="15" t="s">
        <v>921</v>
      </c>
      <c r="G164" s="15" t="s">
        <v>6</v>
      </c>
      <c r="H164" s="15" t="s">
        <v>3</v>
      </c>
      <c r="I164" s="15"/>
      <c r="J164" s="15"/>
      <c r="K164" s="15"/>
      <c r="L164" s="16">
        <v>850</v>
      </c>
      <c r="M164" s="15"/>
      <c r="N164" s="15" t="s">
        <v>1481</v>
      </c>
      <c r="O164" s="15" t="str">
        <f>HYPERLINK("https://ceds.ed.gov/cedselementdetails.aspx?termid=3850")</f>
        <v>https://ceds.ed.gov/cedselementdetails.aspx?termid=3850</v>
      </c>
    </row>
    <row r="165" spans="1:15" ht="345">
      <c r="A165" s="15" t="s">
        <v>1063</v>
      </c>
      <c r="B165" s="15" t="s">
        <v>1065</v>
      </c>
      <c r="C165" s="15" t="s">
        <v>1554</v>
      </c>
      <c r="D165" s="15" t="s">
        <v>819</v>
      </c>
      <c r="E165" s="15" t="s">
        <v>820</v>
      </c>
      <c r="F165" s="17" t="s">
        <v>1034</v>
      </c>
      <c r="G165" s="15" t="s">
        <v>352</v>
      </c>
      <c r="H165" s="15"/>
      <c r="I165" s="15"/>
      <c r="J165" s="15"/>
      <c r="K165" s="15"/>
      <c r="L165" s="16">
        <v>307</v>
      </c>
      <c r="M165" s="15"/>
      <c r="N165" s="15" t="s">
        <v>821</v>
      </c>
      <c r="O165" s="15" t="str">
        <f>HYPERLINK("https://ceds.ed.gov/cedselementdetails.aspx?termid=3307")</f>
        <v>https://ceds.ed.gov/cedselementdetails.aspx?termid=3307</v>
      </c>
    </row>
    <row r="166" spans="1:15" ht="75">
      <c r="A166" s="15" t="s">
        <v>1063</v>
      </c>
      <c r="B166" s="15" t="s">
        <v>1065</v>
      </c>
      <c r="C166" s="15" t="s">
        <v>1555</v>
      </c>
      <c r="D166" s="15" t="s">
        <v>1500</v>
      </c>
      <c r="E166" s="15" t="s">
        <v>1501</v>
      </c>
      <c r="F166" s="15" t="s">
        <v>921</v>
      </c>
      <c r="G166" s="15" t="s">
        <v>6</v>
      </c>
      <c r="H166" s="15" t="s">
        <v>3</v>
      </c>
      <c r="I166" s="15"/>
      <c r="J166" s="15"/>
      <c r="K166" s="15"/>
      <c r="L166" s="16">
        <v>1001</v>
      </c>
      <c r="M166" s="15"/>
      <c r="N166" s="15" t="s">
        <v>1503</v>
      </c>
      <c r="O166" s="15" t="str">
        <f>HYPERLINK("https://ceds.ed.gov/cedselementdetails.aspx?termid=4004")</f>
        <v>https://ceds.ed.gov/cedselementdetails.aspx?termid=4004</v>
      </c>
    </row>
    <row r="167" spans="1:15" ht="240">
      <c r="A167" s="15" t="s">
        <v>1063</v>
      </c>
      <c r="B167" s="15" t="s">
        <v>1065</v>
      </c>
      <c r="C167" s="15" t="s">
        <v>1556</v>
      </c>
      <c r="D167" s="15" t="s">
        <v>372</v>
      </c>
      <c r="E167" s="15" t="s">
        <v>373</v>
      </c>
      <c r="F167" s="17" t="s">
        <v>1004</v>
      </c>
      <c r="G167" s="15" t="s">
        <v>6</v>
      </c>
      <c r="H167" s="15" t="s">
        <v>3</v>
      </c>
      <c r="I167" s="15"/>
      <c r="J167" s="15" t="s">
        <v>1248</v>
      </c>
      <c r="K167" s="15"/>
      <c r="L167" s="16">
        <v>829</v>
      </c>
      <c r="M167" s="15"/>
      <c r="N167" s="15" t="s">
        <v>374</v>
      </c>
      <c r="O167" s="15" t="str">
        <f>HYPERLINK("https://ceds.ed.gov/cedselementdetails.aspx?termid=3829")</f>
        <v>https://ceds.ed.gov/cedselementdetails.aspx?termid=3829</v>
      </c>
    </row>
    <row r="168" spans="1:15" ht="30">
      <c r="A168" s="15" t="s">
        <v>1063</v>
      </c>
      <c r="B168" s="15" t="s">
        <v>1065</v>
      </c>
      <c r="C168" s="15" t="s">
        <v>1556</v>
      </c>
      <c r="D168" s="15" t="s">
        <v>410</v>
      </c>
      <c r="E168" s="15" t="s">
        <v>411</v>
      </c>
      <c r="F168" s="15" t="s">
        <v>0</v>
      </c>
      <c r="G168" s="15" t="s">
        <v>956</v>
      </c>
      <c r="H168" s="15" t="s">
        <v>3</v>
      </c>
      <c r="I168" s="15" t="s">
        <v>309</v>
      </c>
      <c r="J168" s="15"/>
      <c r="K168" s="15"/>
      <c r="L168" s="16">
        <v>864</v>
      </c>
      <c r="M168" s="15"/>
      <c r="N168" s="15" t="s">
        <v>412</v>
      </c>
      <c r="O168" s="15" t="str">
        <f>HYPERLINK("https://ceds.ed.gov/cedselementdetails.aspx?termid=3864")</f>
        <v>https://ceds.ed.gov/cedselementdetails.aspx?termid=3864</v>
      </c>
    </row>
    <row r="169" spans="1:15" ht="30">
      <c r="A169" s="15" t="s">
        <v>1063</v>
      </c>
      <c r="B169" s="15" t="s">
        <v>1065</v>
      </c>
      <c r="C169" s="15" t="s">
        <v>1556</v>
      </c>
      <c r="D169" s="15" t="s">
        <v>840</v>
      </c>
      <c r="E169" s="15" t="s">
        <v>841</v>
      </c>
      <c r="F169" s="15" t="s">
        <v>0</v>
      </c>
      <c r="G169" s="15" t="s">
        <v>956</v>
      </c>
      <c r="H169" s="15" t="s">
        <v>3</v>
      </c>
      <c r="I169" s="15" t="s">
        <v>68</v>
      </c>
      <c r="J169" s="15"/>
      <c r="K169" s="15"/>
      <c r="L169" s="16">
        <v>985</v>
      </c>
      <c r="M169" s="15"/>
      <c r="N169" s="15" t="s">
        <v>842</v>
      </c>
      <c r="O169" s="15" t="str">
        <f>HYPERLINK("https://ceds.ed.gov/cedselementdetails.aspx?termid=3986")</f>
        <v>https://ceds.ed.gov/cedselementdetails.aspx?termid=3986</v>
      </c>
    </row>
    <row r="170" spans="1:15" ht="30">
      <c r="A170" s="15" t="s">
        <v>1063</v>
      </c>
      <c r="B170" s="15" t="s">
        <v>1065</v>
      </c>
      <c r="C170" s="15" t="s">
        <v>1556</v>
      </c>
      <c r="D170" s="15" t="s">
        <v>837</v>
      </c>
      <c r="E170" s="15" t="s">
        <v>838</v>
      </c>
      <c r="F170" s="15" t="s">
        <v>0</v>
      </c>
      <c r="G170" s="15" t="s">
        <v>956</v>
      </c>
      <c r="H170" s="15" t="s">
        <v>3</v>
      </c>
      <c r="I170" s="15" t="s">
        <v>68</v>
      </c>
      <c r="J170" s="15"/>
      <c r="K170" s="15"/>
      <c r="L170" s="16">
        <v>986</v>
      </c>
      <c r="M170" s="15"/>
      <c r="N170" s="15" t="s">
        <v>839</v>
      </c>
      <c r="O170" s="15" t="str">
        <f>HYPERLINK("https://ceds.ed.gov/cedselementdetails.aspx?termid=3988")</f>
        <v>https://ceds.ed.gov/cedselementdetails.aspx?termid=3988</v>
      </c>
    </row>
    <row r="171" spans="1:15" ht="409.5">
      <c r="A171" s="15" t="s">
        <v>1063</v>
      </c>
      <c r="B171" s="15" t="s">
        <v>1065</v>
      </c>
      <c r="C171" s="15" t="s">
        <v>1556</v>
      </c>
      <c r="D171" s="15" t="s">
        <v>467</v>
      </c>
      <c r="E171" s="15" t="s">
        <v>468</v>
      </c>
      <c r="F171" s="17" t="s">
        <v>1300</v>
      </c>
      <c r="G171" s="15" t="s">
        <v>957</v>
      </c>
      <c r="H171" s="15" t="s">
        <v>3</v>
      </c>
      <c r="I171" s="15"/>
      <c r="J171" s="15"/>
      <c r="K171" s="15"/>
      <c r="L171" s="16">
        <v>866</v>
      </c>
      <c r="M171" s="15"/>
      <c r="N171" s="15" t="s">
        <v>469</v>
      </c>
      <c r="O171" s="15" t="str">
        <f>HYPERLINK("https://ceds.ed.gov/cedselementdetails.aspx?termid=3866")</f>
        <v>https://ceds.ed.gov/cedselementdetails.aspx?termid=3866</v>
      </c>
    </row>
    <row r="172" spans="1:15" ht="409.5">
      <c r="A172" s="15" t="s">
        <v>1063</v>
      </c>
      <c r="B172" s="15" t="s">
        <v>1065</v>
      </c>
      <c r="C172" s="15" t="s">
        <v>1556</v>
      </c>
      <c r="D172" s="15" t="s">
        <v>722</v>
      </c>
      <c r="E172" s="15" t="s">
        <v>723</v>
      </c>
      <c r="F172" s="17" t="s">
        <v>1300</v>
      </c>
      <c r="G172" s="15" t="s">
        <v>957</v>
      </c>
      <c r="H172" s="15" t="s">
        <v>3</v>
      </c>
      <c r="I172" s="15"/>
      <c r="J172" s="15"/>
      <c r="K172" s="15"/>
      <c r="L172" s="16">
        <v>867</v>
      </c>
      <c r="M172" s="15"/>
      <c r="N172" s="15" t="s">
        <v>724</v>
      </c>
      <c r="O172" s="15" t="str">
        <f>HYPERLINK("https://ceds.ed.gov/cedselementdetails.aspx?termid=3867")</f>
        <v>https://ceds.ed.gov/cedselementdetails.aspx?termid=3867</v>
      </c>
    </row>
    <row r="173" spans="1:15" ht="60">
      <c r="A173" s="15" t="s">
        <v>1063</v>
      </c>
      <c r="B173" s="15" t="s">
        <v>1065</v>
      </c>
      <c r="C173" s="15" t="s">
        <v>1556</v>
      </c>
      <c r="D173" s="15" t="s">
        <v>358</v>
      </c>
      <c r="E173" s="15" t="s">
        <v>359</v>
      </c>
      <c r="F173" s="17" t="s">
        <v>987</v>
      </c>
      <c r="G173" s="15" t="s">
        <v>45</v>
      </c>
      <c r="H173" s="15" t="s">
        <v>3</v>
      </c>
      <c r="I173" s="15"/>
      <c r="J173" s="15"/>
      <c r="K173" s="15"/>
      <c r="L173" s="16">
        <v>868</v>
      </c>
      <c r="M173" s="15"/>
      <c r="N173" s="15" t="s">
        <v>360</v>
      </c>
      <c r="O173" s="15" t="str">
        <f>HYPERLINK("https://ceds.ed.gov/cedselementdetails.aspx?termid=3868")</f>
        <v>https://ceds.ed.gov/cedselementdetails.aspx?termid=3868</v>
      </c>
    </row>
    <row r="174" spans="1:15" ht="30">
      <c r="A174" s="15" t="s">
        <v>1063</v>
      </c>
      <c r="B174" s="15" t="s">
        <v>1065</v>
      </c>
      <c r="C174" s="15" t="s">
        <v>1556</v>
      </c>
      <c r="D174" s="15" t="s">
        <v>397</v>
      </c>
      <c r="E174" s="15" t="s">
        <v>398</v>
      </c>
      <c r="F174" s="15" t="s">
        <v>0</v>
      </c>
      <c r="G174" s="15" t="s">
        <v>956</v>
      </c>
      <c r="H174" s="15" t="s">
        <v>3</v>
      </c>
      <c r="I174" s="15" t="s">
        <v>399</v>
      </c>
      <c r="J174" s="15"/>
      <c r="K174" s="15"/>
      <c r="L174" s="16">
        <v>825</v>
      </c>
      <c r="M174" s="15"/>
      <c r="N174" s="15" t="s">
        <v>400</v>
      </c>
      <c r="O174" s="15" t="str">
        <f>HYPERLINK("https://ceds.ed.gov/cedselementdetails.aspx?termid=3824")</f>
        <v>https://ceds.ed.gov/cedselementdetails.aspx?termid=3824</v>
      </c>
    </row>
    <row r="175" spans="1:15" ht="45">
      <c r="A175" s="15" t="s">
        <v>1063</v>
      </c>
      <c r="B175" s="15" t="s">
        <v>1065</v>
      </c>
      <c r="C175" s="15" t="s">
        <v>1557</v>
      </c>
      <c r="D175" s="15" t="s">
        <v>792</v>
      </c>
      <c r="E175" s="15" t="s">
        <v>793</v>
      </c>
      <c r="F175" s="15" t="s">
        <v>921</v>
      </c>
      <c r="G175" s="15" t="s">
        <v>6</v>
      </c>
      <c r="H175" s="15" t="s">
        <v>3</v>
      </c>
      <c r="I175" s="15"/>
      <c r="J175" s="15"/>
      <c r="K175" s="15"/>
      <c r="L175" s="16">
        <v>853</v>
      </c>
      <c r="M175" s="15"/>
      <c r="N175" s="15" t="s">
        <v>794</v>
      </c>
      <c r="O175" s="15" t="str">
        <f>HYPERLINK("https://ceds.ed.gov/cedselementdetails.aspx?termid=3853")</f>
        <v>https://ceds.ed.gov/cedselementdetails.aspx?termid=3853</v>
      </c>
    </row>
    <row r="176" spans="1:15" ht="60">
      <c r="A176" s="15" t="s">
        <v>1063</v>
      </c>
      <c r="B176" s="15" t="s">
        <v>1065</v>
      </c>
      <c r="C176" s="15" t="s">
        <v>1557</v>
      </c>
      <c r="D176" s="15" t="s">
        <v>766</v>
      </c>
      <c r="E176" s="15" t="s">
        <v>767</v>
      </c>
      <c r="F176" s="15" t="s">
        <v>921</v>
      </c>
      <c r="G176" s="15" t="s">
        <v>978</v>
      </c>
      <c r="H176" s="15" t="s">
        <v>3</v>
      </c>
      <c r="I176" s="15"/>
      <c r="J176" s="15"/>
      <c r="K176" s="15"/>
      <c r="L176" s="16">
        <v>854</v>
      </c>
      <c r="M176" s="15"/>
      <c r="N176" s="15" t="s">
        <v>768</v>
      </c>
      <c r="O176" s="15" t="str">
        <f>HYPERLINK("https://ceds.ed.gov/cedselementdetails.aspx?termid=3854")</f>
        <v>https://ceds.ed.gov/cedselementdetails.aspx?termid=3854</v>
      </c>
    </row>
    <row r="177" spans="1:15" ht="60">
      <c r="A177" s="15" t="s">
        <v>1063</v>
      </c>
      <c r="B177" s="15" t="s">
        <v>1065</v>
      </c>
      <c r="C177" s="15" t="s">
        <v>1557</v>
      </c>
      <c r="D177" s="15" t="s">
        <v>786</v>
      </c>
      <c r="E177" s="15" t="s">
        <v>787</v>
      </c>
      <c r="F177" s="15" t="s">
        <v>921</v>
      </c>
      <c r="G177" s="15" t="s">
        <v>6</v>
      </c>
      <c r="H177" s="15" t="s">
        <v>3</v>
      </c>
      <c r="I177" s="15"/>
      <c r="J177" s="15"/>
      <c r="K177" s="15"/>
      <c r="L177" s="16">
        <v>855</v>
      </c>
      <c r="M177" s="15"/>
      <c r="N177" s="15" t="s">
        <v>788</v>
      </c>
      <c r="O177" s="15" t="str">
        <f>HYPERLINK("https://ceds.ed.gov/cedselementdetails.aspx?termid=3855")</f>
        <v>https://ceds.ed.gov/cedselementdetails.aspx?termid=3855</v>
      </c>
    </row>
    <row r="178" spans="1:15" ht="45">
      <c r="A178" s="15" t="s">
        <v>1063</v>
      </c>
      <c r="B178" s="15" t="s">
        <v>1065</v>
      </c>
      <c r="C178" s="15" t="s">
        <v>1557</v>
      </c>
      <c r="D178" s="15" t="s">
        <v>783</v>
      </c>
      <c r="E178" s="15" t="s">
        <v>784</v>
      </c>
      <c r="F178" s="15" t="s">
        <v>921</v>
      </c>
      <c r="G178" s="15" t="s">
        <v>6</v>
      </c>
      <c r="H178" s="15" t="s">
        <v>3</v>
      </c>
      <c r="I178" s="15"/>
      <c r="J178" s="15"/>
      <c r="K178" s="15"/>
      <c r="L178" s="16">
        <v>856</v>
      </c>
      <c r="M178" s="15"/>
      <c r="N178" s="15" t="s">
        <v>785</v>
      </c>
      <c r="O178" s="15" t="str">
        <f>HYPERLINK("https://ceds.ed.gov/cedselementdetails.aspx?termid=3856")</f>
        <v>https://ceds.ed.gov/cedselementdetails.aspx?termid=3856</v>
      </c>
    </row>
    <row r="179" spans="1:15" ht="150">
      <c r="A179" s="15" t="s">
        <v>1063</v>
      </c>
      <c r="B179" s="15" t="s">
        <v>1065</v>
      </c>
      <c r="C179" s="15" t="s">
        <v>1557</v>
      </c>
      <c r="D179" s="15" t="s">
        <v>719</v>
      </c>
      <c r="E179" s="15" t="s">
        <v>720</v>
      </c>
      <c r="F179" s="17" t="s">
        <v>1433</v>
      </c>
      <c r="G179" s="15" t="s">
        <v>6</v>
      </c>
      <c r="H179" s="15" t="s">
        <v>3</v>
      </c>
      <c r="I179" s="15"/>
      <c r="J179" s="15"/>
      <c r="K179" s="15"/>
      <c r="L179" s="16">
        <v>857</v>
      </c>
      <c r="M179" s="15"/>
      <c r="N179" s="15" t="s">
        <v>721</v>
      </c>
      <c r="O179" s="15" t="str">
        <f>HYPERLINK("https://ceds.ed.gov/cedselementdetails.aspx?termid=3857")</f>
        <v>https://ceds.ed.gov/cedselementdetails.aspx?termid=3857</v>
      </c>
    </row>
    <row r="180" spans="1:15" ht="45">
      <c r="A180" s="15" t="s">
        <v>1063</v>
      </c>
      <c r="B180" s="15" t="s">
        <v>1065</v>
      </c>
      <c r="C180" s="15" t="s">
        <v>1557</v>
      </c>
      <c r="D180" s="15" t="s">
        <v>234</v>
      </c>
      <c r="E180" s="15" t="s">
        <v>235</v>
      </c>
      <c r="F180" s="15" t="s">
        <v>921</v>
      </c>
      <c r="G180" s="15" t="s">
        <v>6</v>
      </c>
      <c r="H180" s="15" t="s">
        <v>3</v>
      </c>
      <c r="I180" s="15"/>
      <c r="J180" s="15"/>
      <c r="K180" s="15"/>
      <c r="L180" s="16">
        <v>858</v>
      </c>
      <c r="M180" s="15"/>
      <c r="N180" s="15" t="s">
        <v>236</v>
      </c>
      <c r="O180" s="15" t="str">
        <f>HYPERLINK("https://ceds.ed.gov/cedselementdetails.aspx?termid=3858")</f>
        <v>https://ceds.ed.gov/cedselementdetails.aspx?termid=3858</v>
      </c>
    </row>
    <row r="181" spans="1:15" ht="45">
      <c r="A181" s="15" t="s">
        <v>1063</v>
      </c>
      <c r="B181" s="15" t="s">
        <v>1065</v>
      </c>
      <c r="C181" s="15" t="s">
        <v>1558</v>
      </c>
      <c r="D181" s="15" t="s">
        <v>770</v>
      </c>
      <c r="E181" s="15" t="s">
        <v>771</v>
      </c>
      <c r="F181" s="15" t="s">
        <v>921</v>
      </c>
      <c r="G181" s="15" t="s">
        <v>957</v>
      </c>
      <c r="H181" s="15" t="s">
        <v>3</v>
      </c>
      <c r="I181" s="15"/>
      <c r="J181" s="15"/>
      <c r="K181" s="15"/>
      <c r="L181" s="16">
        <v>863</v>
      </c>
      <c r="M181" s="15"/>
      <c r="N181" s="15" t="s">
        <v>772</v>
      </c>
      <c r="O181" s="15" t="str">
        <f>HYPERLINK("https://ceds.ed.gov/cedselementdetails.aspx?termid=3863")</f>
        <v>https://ceds.ed.gov/cedselementdetails.aspx?termid=3863</v>
      </c>
    </row>
    <row r="182" spans="1:15" ht="30">
      <c r="A182" s="15" t="s">
        <v>1063</v>
      </c>
      <c r="B182" s="15" t="s">
        <v>1065</v>
      </c>
      <c r="C182" s="15" t="s">
        <v>1559</v>
      </c>
      <c r="D182" s="15" t="s">
        <v>846</v>
      </c>
      <c r="E182" s="15" t="s">
        <v>847</v>
      </c>
      <c r="F182" s="15" t="s">
        <v>0</v>
      </c>
      <c r="G182" s="15" t="s">
        <v>949</v>
      </c>
      <c r="H182" s="15"/>
      <c r="I182" s="15" t="s">
        <v>16</v>
      </c>
      <c r="J182" s="15"/>
      <c r="K182" s="15"/>
      <c r="L182" s="16">
        <v>632</v>
      </c>
      <c r="M182" s="15"/>
      <c r="N182" s="15" t="s">
        <v>848</v>
      </c>
      <c r="O182" s="15" t="str">
        <f>HYPERLINK("https://ceds.ed.gov/cedselementdetails.aspx?termid=3625")</f>
        <v>https://ceds.ed.gov/cedselementdetails.aspx?termid=3625</v>
      </c>
    </row>
    <row r="183" spans="1:15" ht="409.5">
      <c r="A183" s="15" t="s">
        <v>1063</v>
      </c>
      <c r="B183" s="15" t="s">
        <v>1065</v>
      </c>
      <c r="C183" s="15" t="s">
        <v>1560</v>
      </c>
      <c r="D183" s="15" t="s">
        <v>795</v>
      </c>
      <c r="E183" s="15" t="s">
        <v>796</v>
      </c>
      <c r="F183" s="17" t="s">
        <v>1477</v>
      </c>
      <c r="G183" s="15" t="s">
        <v>922</v>
      </c>
      <c r="H183" s="15" t="s">
        <v>2</v>
      </c>
      <c r="I183" s="15"/>
      <c r="J183" s="15" t="s">
        <v>797</v>
      </c>
      <c r="K183" s="15"/>
      <c r="L183" s="16">
        <v>225</v>
      </c>
      <c r="M183" s="15"/>
      <c r="N183" s="15" t="s">
        <v>798</v>
      </c>
      <c r="O183" s="15" t="str">
        <f>HYPERLINK("https://ceds.ed.gov/cedselementdetails.aspx?termid=3225")</f>
        <v>https://ceds.ed.gov/cedselementdetails.aspx?termid=3225</v>
      </c>
    </row>
    <row r="184" spans="1:15" ht="195">
      <c r="A184" s="15" t="s">
        <v>1063</v>
      </c>
      <c r="B184" s="15" t="s">
        <v>1066</v>
      </c>
      <c r="C184" s="15" t="s">
        <v>1521</v>
      </c>
      <c r="D184" s="15" t="s">
        <v>460</v>
      </c>
      <c r="E184" s="15" t="s">
        <v>461</v>
      </c>
      <c r="F184" s="15" t="s">
        <v>0</v>
      </c>
      <c r="G184" s="15" t="s">
        <v>961</v>
      </c>
      <c r="H184" s="15" t="s">
        <v>1075</v>
      </c>
      <c r="I184" s="15" t="s">
        <v>254</v>
      </c>
      <c r="J184" s="15"/>
      <c r="K184" s="15" t="s">
        <v>462</v>
      </c>
      <c r="L184" s="16">
        <v>115</v>
      </c>
      <c r="M184" s="15"/>
      <c r="N184" s="15" t="s">
        <v>463</v>
      </c>
      <c r="O184" s="15" t="str">
        <f>HYPERLINK("https://ceds.ed.gov/cedselementdetails.aspx?termid=3115")</f>
        <v>https://ceds.ed.gov/cedselementdetails.aspx?termid=3115</v>
      </c>
    </row>
    <row r="185" spans="1:15" ht="195">
      <c r="A185" s="15" t="s">
        <v>1063</v>
      </c>
      <c r="B185" s="15" t="s">
        <v>1066</v>
      </c>
      <c r="C185" s="15" t="s">
        <v>1521</v>
      </c>
      <c r="D185" s="15" t="s">
        <v>661</v>
      </c>
      <c r="E185" s="15" t="s">
        <v>662</v>
      </c>
      <c r="F185" s="15" t="s">
        <v>0</v>
      </c>
      <c r="G185" s="15" t="s">
        <v>961</v>
      </c>
      <c r="H185" s="15" t="s">
        <v>1075</v>
      </c>
      <c r="I185" s="15" t="s">
        <v>254</v>
      </c>
      <c r="J185" s="15"/>
      <c r="K185" s="15" t="s">
        <v>462</v>
      </c>
      <c r="L185" s="16">
        <v>184</v>
      </c>
      <c r="M185" s="15"/>
      <c r="N185" s="15" t="s">
        <v>663</v>
      </c>
      <c r="O185" s="15" t="str">
        <f>HYPERLINK("https://ceds.ed.gov/cedselementdetails.aspx?termid=3184")</f>
        <v>https://ceds.ed.gov/cedselementdetails.aspx?termid=3184</v>
      </c>
    </row>
    <row r="186" spans="1:15" ht="195">
      <c r="A186" s="15" t="s">
        <v>1063</v>
      </c>
      <c r="B186" s="15" t="s">
        <v>1066</v>
      </c>
      <c r="C186" s="15" t="s">
        <v>1521</v>
      </c>
      <c r="D186" s="15" t="s">
        <v>536</v>
      </c>
      <c r="E186" s="15" t="s">
        <v>537</v>
      </c>
      <c r="F186" s="15" t="s">
        <v>0</v>
      </c>
      <c r="G186" s="15" t="s">
        <v>961</v>
      </c>
      <c r="H186" s="15" t="s">
        <v>1075</v>
      </c>
      <c r="I186" s="15" t="s">
        <v>254</v>
      </c>
      <c r="J186" s="15"/>
      <c r="K186" s="15" t="s">
        <v>462</v>
      </c>
      <c r="L186" s="16">
        <v>172</v>
      </c>
      <c r="M186" s="15" t="s">
        <v>538</v>
      </c>
      <c r="N186" s="15" t="s">
        <v>539</v>
      </c>
      <c r="O186" s="15" t="str">
        <f>HYPERLINK("https://ceds.ed.gov/cedselementdetails.aspx?termid=3172")</f>
        <v>https://ceds.ed.gov/cedselementdetails.aspx?termid=3172</v>
      </c>
    </row>
    <row r="187" spans="1:15" ht="150">
      <c r="A187" s="15" t="s">
        <v>1063</v>
      </c>
      <c r="B187" s="15" t="s">
        <v>1066</v>
      </c>
      <c r="C187" s="15" t="s">
        <v>1521</v>
      </c>
      <c r="D187" s="15" t="s">
        <v>470</v>
      </c>
      <c r="E187" s="15" t="s">
        <v>471</v>
      </c>
      <c r="F187" s="15" t="s">
        <v>0</v>
      </c>
      <c r="G187" s="15" t="s">
        <v>962</v>
      </c>
      <c r="H187" s="15" t="s">
        <v>1075</v>
      </c>
      <c r="I187" s="15" t="s">
        <v>319</v>
      </c>
      <c r="J187" s="15"/>
      <c r="K187" s="15" t="s">
        <v>462</v>
      </c>
      <c r="L187" s="16">
        <v>121</v>
      </c>
      <c r="M187" s="15"/>
      <c r="N187" s="15" t="s">
        <v>472</v>
      </c>
      <c r="O187" s="15" t="str">
        <f>HYPERLINK("https://ceds.ed.gov/cedselementdetails.aspx?termid=3121")</f>
        <v>https://ceds.ed.gov/cedselementdetails.aspx?termid=3121</v>
      </c>
    </row>
    <row r="188" spans="1:15" ht="105">
      <c r="A188" s="15" t="s">
        <v>1063</v>
      </c>
      <c r="B188" s="15" t="s">
        <v>1066</v>
      </c>
      <c r="C188" s="15" t="s">
        <v>1521</v>
      </c>
      <c r="D188" s="15" t="s">
        <v>734</v>
      </c>
      <c r="E188" s="15" t="s">
        <v>735</v>
      </c>
      <c r="F188" s="15" t="s">
        <v>0</v>
      </c>
      <c r="G188" s="15" t="s">
        <v>975</v>
      </c>
      <c r="H188" s="15" t="s">
        <v>1075</v>
      </c>
      <c r="I188" s="15" t="s">
        <v>20</v>
      </c>
      <c r="J188" s="15"/>
      <c r="K188" s="15"/>
      <c r="L188" s="16">
        <v>212</v>
      </c>
      <c r="M188" s="15" t="s">
        <v>736</v>
      </c>
      <c r="N188" s="15" t="s">
        <v>737</v>
      </c>
      <c r="O188" s="15" t="str">
        <f>HYPERLINK("https://ceds.ed.gov/cedselementdetails.aspx?termid=3212")</f>
        <v>https://ceds.ed.gov/cedselementdetails.aspx?termid=3212</v>
      </c>
    </row>
    <row r="189" spans="1:15" ht="90">
      <c r="A189" s="15" t="s">
        <v>1063</v>
      </c>
      <c r="B189" s="15" t="s">
        <v>1066</v>
      </c>
      <c r="C189" s="15" t="s">
        <v>1522</v>
      </c>
      <c r="D189" s="15" t="s">
        <v>716</v>
      </c>
      <c r="E189" s="15" t="s">
        <v>717</v>
      </c>
      <c r="F189" s="17" t="s">
        <v>1024</v>
      </c>
      <c r="G189" s="15" t="s">
        <v>974</v>
      </c>
      <c r="H189" s="15" t="s">
        <v>1075</v>
      </c>
      <c r="I189" s="15" t="s">
        <v>20</v>
      </c>
      <c r="J189" s="15"/>
      <c r="K189" s="15"/>
      <c r="L189" s="16">
        <v>634</v>
      </c>
      <c r="M189" s="15"/>
      <c r="N189" s="15" t="s">
        <v>718</v>
      </c>
      <c r="O189" s="15" t="str">
        <f>HYPERLINK("https://ceds.ed.gov/cedselementdetails.aspx?termid=3627")</f>
        <v>https://ceds.ed.gov/cedselementdetails.aspx?termid=3627</v>
      </c>
    </row>
    <row r="190" spans="1:15" ht="150">
      <c r="A190" s="15" t="s">
        <v>1063</v>
      </c>
      <c r="B190" s="15" t="s">
        <v>1066</v>
      </c>
      <c r="C190" s="15" t="s">
        <v>1522</v>
      </c>
      <c r="D190" s="15" t="s">
        <v>713</v>
      </c>
      <c r="E190" s="15" t="s">
        <v>714</v>
      </c>
      <c r="F190" s="15" t="s">
        <v>0</v>
      </c>
      <c r="G190" s="15" t="s">
        <v>962</v>
      </c>
      <c r="H190" s="15" t="s">
        <v>1075</v>
      </c>
      <c r="I190" s="15" t="s">
        <v>17</v>
      </c>
      <c r="J190" s="15"/>
      <c r="K190" s="15"/>
      <c r="L190" s="16">
        <v>206</v>
      </c>
      <c r="M190" s="15"/>
      <c r="N190" s="15" t="s">
        <v>715</v>
      </c>
      <c r="O190" s="15" t="str">
        <f>HYPERLINK("https://ceds.ed.gov/cedselementdetails.aspx?termid=3206")</f>
        <v>https://ceds.ed.gov/cedselementdetails.aspx?termid=3206</v>
      </c>
    </row>
    <row r="191" spans="1:15" ht="345">
      <c r="A191" s="15" t="s">
        <v>1063</v>
      </c>
      <c r="B191" s="15" t="s">
        <v>1066</v>
      </c>
      <c r="C191" s="15" t="s">
        <v>1561</v>
      </c>
      <c r="D191" s="15" t="s">
        <v>862</v>
      </c>
      <c r="E191" s="15" t="s">
        <v>863</v>
      </c>
      <c r="F191" s="17" t="s">
        <v>1038</v>
      </c>
      <c r="G191" s="15" t="s">
        <v>981</v>
      </c>
      <c r="H191" s="15" t="s">
        <v>2</v>
      </c>
      <c r="I191" s="15"/>
      <c r="J191" s="15" t="s">
        <v>864</v>
      </c>
      <c r="K191" s="15"/>
      <c r="L191" s="16">
        <v>1074</v>
      </c>
      <c r="M191" s="15"/>
      <c r="N191" s="15" t="s">
        <v>865</v>
      </c>
      <c r="O191" s="15" t="str">
        <f>HYPERLINK("https://ceds.ed.gov/cedselementdetails.aspx?termid=3162")</f>
        <v>https://ceds.ed.gov/cedselementdetails.aspx?termid=3162</v>
      </c>
    </row>
    <row r="192" spans="1:15" ht="150">
      <c r="A192" s="15" t="s">
        <v>1063</v>
      </c>
      <c r="B192" s="15" t="s">
        <v>1066</v>
      </c>
      <c r="C192" s="15" t="s">
        <v>1561</v>
      </c>
      <c r="D192" s="15" t="s">
        <v>866</v>
      </c>
      <c r="E192" s="15" t="s">
        <v>867</v>
      </c>
      <c r="F192" s="15" t="s">
        <v>0</v>
      </c>
      <c r="G192" s="15" t="s">
        <v>982</v>
      </c>
      <c r="H192" s="15" t="s">
        <v>2</v>
      </c>
      <c r="I192" s="15" t="s">
        <v>20</v>
      </c>
      <c r="J192" s="15" t="s">
        <v>868</v>
      </c>
      <c r="K192" s="15"/>
      <c r="L192" s="16">
        <v>1070</v>
      </c>
      <c r="M192" s="15"/>
      <c r="N192" s="15" t="s">
        <v>869</v>
      </c>
      <c r="O192" s="15" t="str">
        <f>HYPERLINK("https://ceds.ed.gov/cedselementdetails.aspx?termid=3156")</f>
        <v>https://ceds.ed.gov/cedselementdetails.aspx?termid=3156</v>
      </c>
    </row>
    <row r="193" spans="1:15" ht="105">
      <c r="A193" s="15" t="s">
        <v>1063</v>
      </c>
      <c r="B193" s="15" t="s">
        <v>1066</v>
      </c>
      <c r="C193" s="15" t="s">
        <v>1524</v>
      </c>
      <c r="D193" s="15" t="s">
        <v>35</v>
      </c>
      <c r="E193" s="15" t="s">
        <v>36</v>
      </c>
      <c r="F193" s="17" t="s">
        <v>985</v>
      </c>
      <c r="G193" s="15" t="s">
        <v>37</v>
      </c>
      <c r="H193" s="15" t="s">
        <v>1075</v>
      </c>
      <c r="I193" s="15" t="s">
        <v>20</v>
      </c>
      <c r="J193" s="15"/>
      <c r="K193" s="15"/>
      <c r="L193" s="16">
        <v>722</v>
      </c>
      <c r="M193" s="15"/>
      <c r="N193" s="15" t="s">
        <v>38</v>
      </c>
      <c r="O193" s="15" t="str">
        <f>HYPERLINK("https://ceds.ed.gov/cedselementdetails.aspx?termid=3698")</f>
        <v>https://ceds.ed.gov/cedselementdetails.aspx?termid=3698</v>
      </c>
    </row>
    <row r="194" spans="1:15" ht="225">
      <c r="A194" s="15" t="s">
        <v>1063</v>
      </c>
      <c r="B194" s="15" t="s">
        <v>1066</v>
      </c>
      <c r="C194" s="15" t="s">
        <v>1524</v>
      </c>
      <c r="D194" s="15" t="s">
        <v>32</v>
      </c>
      <c r="E194" s="15" t="s">
        <v>33</v>
      </c>
      <c r="F194" s="15" t="s">
        <v>0</v>
      </c>
      <c r="G194" s="15" t="s">
        <v>923</v>
      </c>
      <c r="H194" s="15" t="s">
        <v>1075</v>
      </c>
      <c r="I194" s="15" t="s">
        <v>17</v>
      </c>
      <c r="J194" s="15"/>
      <c r="K194" s="15"/>
      <c r="L194" s="16">
        <v>269</v>
      </c>
      <c r="M194" s="15"/>
      <c r="N194" s="15" t="s">
        <v>34</v>
      </c>
      <c r="O194" s="15" t="str">
        <f>HYPERLINK("https://ceds.ed.gov/cedselementdetails.aspx?termid=3269")</f>
        <v>https://ceds.ed.gov/cedselementdetails.aspx?termid=3269</v>
      </c>
    </row>
    <row r="195" spans="1:15" ht="225">
      <c r="A195" s="15" t="s">
        <v>1063</v>
      </c>
      <c r="B195" s="15" t="s">
        <v>1066</v>
      </c>
      <c r="C195" s="15" t="s">
        <v>1524</v>
      </c>
      <c r="D195" s="15" t="s">
        <v>18</v>
      </c>
      <c r="E195" s="15" t="s">
        <v>19</v>
      </c>
      <c r="F195" s="15" t="s">
        <v>0</v>
      </c>
      <c r="G195" s="15" t="s">
        <v>923</v>
      </c>
      <c r="H195" s="15" t="s">
        <v>1075</v>
      </c>
      <c r="I195" s="15" t="s">
        <v>20</v>
      </c>
      <c r="J195" s="15"/>
      <c r="K195" s="15"/>
      <c r="L195" s="16">
        <v>19</v>
      </c>
      <c r="M195" s="15"/>
      <c r="N195" s="15" t="s">
        <v>21</v>
      </c>
      <c r="O195" s="15" t="str">
        <f>HYPERLINK("https://ceds.ed.gov/cedselementdetails.aspx?termid=3019")</f>
        <v>https://ceds.ed.gov/cedselementdetails.aspx?termid=3019</v>
      </c>
    </row>
    <row r="196" spans="1:15" ht="225">
      <c r="A196" s="15" t="s">
        <v>1063</v>
      </c>
      <c r="B196" s="15" t="s">
        <v>1066</v>
      </c>
      <c r="C196" s="15" t="s">
        <v>1524</v>
      </c>
      <c r="D196" s="15" t="s">
        <v>22</v>
      </c>
      <c r="E196" s="15" t="s">
        <v>23</v>
      </c>
      <c r="F196" s="15" t="s">
        <v>0</v>
      </c>
      <c r="G196" s="15" t="s">
        <v>923</v>
      </c>
      <c r="H196" s="15" t="s">
        <v>1075</v>
      </c>
      <c r="I196" s="15" t="s">
        <v>20</v>
      </c>
      <c r="J196" s="15"/>
      <c r="K196" s="15"/>
      <c r="L196" s="16">
        <v>40</v>
      </c>
      <c r="M196" s="15"/>
      <c r="N196" s="15" t="s">
        <v>24</v>
      </c>
      <c r="O196" s="15" t="str">
        <f>HYPERLINK("https://ceds.ed.gov/cedselementdetails.aspx?termid=3040")</f>
        <v>https://ceds.ed.gov/cedselementdetails.aspx?termid=3040</v>
      </c>
    </row>
    <row r="197" spans="1:15" ht="409.5">
      <c r="A197" s="15" t="s">
        <v>1063</v>
      </c>
      <c r="B197" s="15" t="s">
        <v>1066</v>
      </c>
      <c r="C197" s="15" t="s">
        <v>1524</v>
      </c>
      <c r="D197" s="15" t="s">
        <v>872</v>
      </c>
      <c r="E197" s="15" t="s">
        <v>873</v>
      </c>
      <c r="F197" s="17" t="s">
        <v>1012</v>
      </c>
      <c r="G197" s="15" t="s">
        <v>983</v>
      </c>
      <c r="H197" s="15" t="s">
        <v>1075</v>
      </c>
      <c r="I197" s="15"/>
      <c r="J197" s="15"/>
      <c r="K197" s="15"/>
      <c r="L197" s="16">
        <v>267</v>
      </c>
      <c r="M197" s="15"/>
      <c r="N197" s="15" t="s">
        <v>874</v>
      </c>
      <c r="O197" s="15" t="str">
        <f>HYPERLINK("https://ceds.ed.gov/cedselementdetails.aspx?termid=3267")</f>
        <v>https://ceds.ed.gov/cedselementdetails.aspx?termid=3267</v>
      </c>
    </row>
    <row r="198" spans="1:15" ht="225">
      <c r="A198" s="15" t="s">
        <v>1063</v>
      </c>
      <c r="B198" s="15" t="s">
        <v>1066</v>
      </c>
      <c r="C198" s="15" t="s">
        <v>1524</v>
      </c>
      <c r="D198" s="15" t="s">
        <v>28</v>
      </c>
      <c r="E198" s="15" t="s">
        <v>29</v>
      </c>
      <c r="F198" s="15" t="s">
        <v>0</v>
      </c>
      <c r="G198" s="15" t="s">
        <v>923</v>
      </c>
      <c r="H198" s="15" t="s">
        <v>1075</v>
      </c>
      <c r="I198" s="15" t="s">
        <v>30</v>
      </c>
      <c r="J198" s="15"/>
      <c r="K198" s="15"/>
      <c r="L198" s="16">
        <v>214</v>
      </c>
      <c r="M198" s="15"/>
      <c r="N198" s="15" t="s">
        <v>31</v>
      </c>
      <c r="O198" s="15" t="str">
        <f>HYPERLINK("https://ceds.ed.gov/cedselementdetails.aspx?termid=3214")</f>
        <v>https://ceds.ed.gov/cedselementdetails.aspx?termid=3214</v>
      </c>
    </row>
    <row r="199" spans="1:15" ht="225">
      <c r="A199" s="15" t="s">
        <v>1063</v>
      </c>
      <c r="B199" s="15" t="s">
        <v>1066</v>
      </c>
      <c r="C199" s="15" t="s">
        <v>1524</v>
      </c>
      <c r="D199" s="15" t="s">
        <v>25</v>
      </c>
      <c r="E199" s="15" t="s">
        <v>26</v>
      </c>
      <c r="F199" s="15" t="s">
        <v>0</v>
      </c>
      <c r="G199" s="15" t="s">
        <v>923</v>
      </c>
      <c r="H199" s="15" t="s">
        <v>1075</v>
      </c>
      <c r="I199" s="15" t="s">
        <v>20</v>
      </c>
      <c r="J199" s="15"/>
      <c r="K199" s="15"/>
      <c r="L199" s="16">
        <v>190</v>
      </c>
      <c r="M199" s="15"/>
      <c r="N199" s="15" t="s">
        <v>27</v>
      </c>
      <c r="O199" s="15" t="str">
        <f>HYPERLINK("https://ceds.ed.gov/cedselementdetails.aspx?termid=3190")</f>
        <v>https://ceds.ed.gov/cedselementdetails.aspx?termid=3190</v>
      </c>
    </row>
    <row r="200" spans="1:15" ht="409.5">
      <c r="A200" s="15" t="s">
        <v>1063</v>
      </c>
      <c r="B200" s="15" t="s">
        <v>1066</v>
      </c>
      <c r="C200" s="15" t="s">
        <v>1524</v>
      </c>
      <c r="D200" s="15" t="s">
        <v>313</v>
      </c>
      <c r="E200" s="15" t="s">
        <v>314</v>
      </c>
      <c r="F200" s="17" t="s">
        <v>1221</v>
      </c>
      <c r="G200" s="15" t="s">
        <v>950</v>
      </c>
      <c r="H200" s="15" t="s">
        <v>1075</v>
      </c>
      <c r="I200" s="15"/>
      <c r="J200" s="15"/>
      <c r="K200" s="15"/>
      <c r="L200" s="16">
        <v>50</v>
      </c>
      <c r="M200" s="15"/>
      <c r="N200" s="15" t="s">
        <v>315</v>
      </c>
      <c r="O200" s="15" t="str">
        <f>HYPERLINK("https://ceds.ed.gov/cedselementdetails.aspx?termid=3050")</f>
        <v>https://ceds.ed.gov/cedselementdetails.aspx?termid=3050</v>
      </c>
    </row>
    <row r="201" spans="1:15" ht="90">
      <c r="A201" s="15" t="s">
        <v>1063</v>
      </c>
      <c r="B201" s="15" t="s">
        <v>1066</v>
      </c>
      <c r="C201" s="15" t="s">
        <v>1525</v>
      </c>
      <c r="D201" s="15" t="s">
        <v>891</v>
      </c>
      <c r="E201" s="15" t="s">
        <v>892</v>
      </c>
      <c r="F201" s="17" t="s">
        <v>1514</v>
      </c>
      <c r="G201" s="15" t="s">
        <v>922</v>
      </c>
      <c r="H201" s="15" t="s">
        <v>2</v>
      </c>
      <c r="I201" s="15" t="s">
        <v>473</v>
      </c>
      <c r="J201" s="15" t="s">
        <v>1516</v>
      </c>
      <c r="K201" s="15"/>
      <c r="L201" s="16">
        <v>280</v>
      </c>
      <c r="M201" s="15"/>
      <c r="N201" s="15" t="s">
        <v>893</v>
      </c>
      <c r="O201" s="15" t="str">
        <f>HYPERLINK("https://ceds.ed.gov/cedselementdetails.aspx?termid=3280")</f>
        <v>https://ceds.ed.gov/cedselementdetails.aspx?termid=3280</v>
      </c>
    </row>
    <row r="202" spans="1:15" ht="90">
      <c r="A202" s="15" t="s">
        <v>1063</v>
      </c>
      <c r="B202" s="15" t="s">
        <v>1066</v>
      </c>
      <c r="C202" s="15" t="s">
        <v>1525</v>
      </c>
      <c r="D202" s="15" t="s">
        <v>745</v>
      </c>
      <c r="E202" s="15" t="s">
        <v>746</v>
      </c>
      <c r="F202" s="15" t="s">
        <v>921</v>
      </c>
      <c r="G202" s="15" t="s">
        <v>922</v>
      </c>
      <c r="H202" s="15" t="s">
        <v>1075</v>
      </c>
      <c r="I202" s="15"/>
      <c r="J202" s="15"/>
      <c r="K202" s="15"/>
      <c r="L202" s="16">
        <v>219</v>
      </c>
      <c r="M202" s="15"/>
      <c r="N202" s="15" t="s">
        <v>747</v>
      </c>
      <c r="O202" s="15" t="str">
        <f>HYPERLINK("https://ceds.ed.gov/cedselementdetails.aspx?termid=3219")</f>
        <v>https://ceds.ed.gov/cedselementdetails.aspx?termid=3219</v>
      </c>
    </row>
    <row r="203" spans="1:15" ht="90">
      <c r="A203" s="15" t="s">
        <v>1063</v>
      </c>
      <c r="B203" s="15" t="s">
        <v>1066</v>
      </c>
      <c r="C203" s="15" t="s">
        <v>1525</v>
      </c>
      <c r="D203" s="15" t="s">
        <v>887</v>
      </c>
      <c r="E203" s="15" t="s">
        <v>888</v>
      </c>
      <c r="F203" s="15" t="s">
        <v>0</v>
      </c>
      <c r="G203" s="15" t="s">
        <v>922</v>
      </c>
      <c r="H203" s="15" t="s">
        <v>1075</v>
      </c>
      <c r="I203" s="15" t="s">
        <v>889</v>
      </c>
      <c r="J203" s="15"/>
      <c r="K203" s="15"/>
      <c r="L203" s="16">
        <v>279</v>
      </c>
      <c r="M203" s="15"/>
      <c r="N203" s="15" t="s">
        <v>890</v>
      </c>
      <c r="O203" s="15" t="str">
        <f>HYPERLINK("https://ceds.ed.gov/cedselementdetails.aspx?termid=3279")</f>
        <v>https://ceds.ed.gov/cedselementdetails.aspx?termid=3279</v>
      </c>
    </row>
    <row r="204" spans="1:15" ht="90">
      <c r="A204" s="15" t="s">
        <v>1063</v>
      </c>
      <c r="B204" s="15" t="s">
        <v>1066</v>
      </c>
      <c r="C204" s="15" t="s">
        <v>1538</v>
      </c>
      <c r="D204" s="15" t="s">
        <v>427</v>
      </c>
      <c r="E204" s="15" t="s">
        <v>428</v>
      </c>
      <c r="F204" s="17" t="s">
        <v>1011</v>
      </c>
      <c r="G204" s="15" t="s">
        <v>922</v>
      </c>
      <c r="H204" s="15" t="s">
        <v>1075</v>
      </c>
      <c r="I204" s="15"/>
      <c r="J204" s="15"/>
      <c r="K204" s="15"/>
      <c r="L204" s="16">
        <v>89</v>
      </c>
      <c r="M204" s="15"/>
      <c r="N204" s="15" t="s">
        <v>429</v>
      </c>
      <c r="O204" s="15" t="str">
        <f>HYPERLINK("https://ceds.ed.gov/cedselementdetails.aspx?termid=3089")</f>
        <v>https://ceds.ed.gov/cedselementdetails.aspx?termid=3089</v>
      </c>
    </row>
    <row r="205" spans="1:15" ht="90">
      <c r="A205" s="15" t="s">
        <v>1063</v>
      </c>
      <c r="B205" s="15" t="s">
        <v>1066</v>
      </c>
      <c r="C205" s="15" t="s">
        <v>1538</v>
      </c>
      <c r="D205" s="15" t="s">
        <v>423</v>
      </c>
      <c r="E205" s="15" t="s">
        <v>424</v>
      </c>
      <c r="F205" s="15" t="s">
        <v>0</v>
      </c>
      <c r="G205" s="15" t="s">
        <v>922</v>
      </c>
      <c r="H205" s="15" t="s">
        <v>1075</v>
      </c>
      <c r="I205" s="15" t="s">
        <v>425</v>
      </c>
      <c r="J205" s="15"/>
      <c r="K205" s="15"/>
      <c r="L205" s="16">
        <v>88</v>
      </c>
      <c r="M205" s="15"/>
      <c r="N205" s="15" t="s">
        <v>426</v>
      </c>
      <c r="O205" s="15" t="str">
        <f>HYPERLINK("https://ceds.ed.gov/cedselementdetails.aspx?termid=3088")</f>
        <v>https://ceds.ed.gov/cedselementdetails.aspx?termid=3088</v>
      </c>
    </row>
    <row r="206" spans="1:15" ht="240">
      <c r="A206" s="15" t="s">
        <v>1063</v>
      </c>
      <c r="B206" s="15" t="s">
        <v>1066</v>
      </c>
      <c r="C206" s="15" t="s">
        <v>1526</v>
      </c>
      <c r="D206" s="15" t="s">
        <v>279</v>
      </c>
      <c r="E206" s="15" t="s">
        <v>280</v>
      </c>
      <c r="F206" s="15" t="s">
        <v>0</v>
      </c>
      <c r="G206" s="15" t="s">
        <v>945</v>
      </c>
      <c r="H206" s="15" t="s">
        <v>1075</v>
      </c>
      <c r="I206" s="15" t="s">
        <v>10</v>
      </c>
      <c r="J206" s="15"/>
      <c r="K206" s="15"/>
      <c r="L206" s="16">
        <v>33</v>
      </c>
      <c r="M206" s="15"/>
      <c r="N206" s="15" t="s">
        <v>279</v>
      </c>
      <c r="O206" s="15" t="str">
        <f>HYPERLINK("https://ceds.ed.gov/cedselementdetails.aspx?termid=3033")</f>
        <v>https://ceds.ed.gov/cedselementdetails.aspx?termid=3033</v>
      </c>
    </row>
    <row r="207" spans="1:15" ht="270">
      <c r="A207" s="15" t="s">
        <v>1063</v>
      </c>
      <c r="B207" s="15" t="s">
        <v>1066</v>
      </c>
      <c r="C207" s="15" t="s">
        <v>1526</v>
      </c>
      <c r="D207" s="15" t="s">
        <v>843</v>
      </c>
      <c r="E207" s="15" t="s">
        <v>844</v>
      </c>
      <c r="F207" s="17" t="s">
        <v>1036</v>
      </c>
      <c r="G207" s="15" t="s">
        <v>979</v>
      </c>
      <c r="H207" s="15" t="s">
        <v>1075</v>
      </c>
      <c r="I207" s="15"/>
      <c r="J207" s="15"/>
      <c r="K207" s="15" t="s">
        <v>845</v>
      </c>
      <c r="L207" s="16">
        <v>255</v>
      </c>
      <c r="M207" s="15"/>
      <c r="N207" s="15" t="s">
        <v>843</v>
      </c>
      <c r="O207" s="15" t="str">
        <f>HYPERLINK("https://ceds.ed.gov/cedselementdetails.aspx?termid=3255")</f>
        <v>https://ceds.ed.gov/cedselementdetails.aspx?termid=3255</v>
      </c>
    </row>
    <row r="208" spans="1:15" ht="240">
      <c r="A208" s="15" t="s">
        <v>1063</v>
      </c>
      <c r="B208" s="15" t="s">
        <v>1066</v>
      </c>
      <c r="C208" s="15" t="s">
        <v>1526</v>
      </c>
      <c r="D208" s="15" t="s">
        <v>46</v>
      </c>
      <c r="E208" s="15" t="s">
        <v>47</v>
      </c>
      <c r="F208" s="17" t="s">
        <v>988</v>
      </c>
      <c r="G208" s="15" t="s">
        <v>926</v>
      </c>
      <c r="H208" s="15" t="s">
        <v>1075</v>
      </c>
      <c r="I208" s="15"/>
      <c r="J208" s="15"/>
      <c r="K208" s="15" t="s">
        <v>48</v>
      </c>
      <c r="L208" s="16">
        <v>16</v>
      </c>
      <c r="M208" s="15"/>
      <c r="N208" s="15" t="s">
        <v>49</v>
      </c>
      <c r="O208" s="15" t="str">
        <f>HYPERLINK("https://ceds.ed.gov/cedselementdetails.aspx?termid=3655")</f>
        <v>https://ceds.ed.gov/cedselementdetails.aspx?termid=3655</v>
      </c>
    </row>
    <row r="209" spans="1:15" ht="240">
      <c r="A209" s="15" t="s">
        <v>1063</v>
      </c>
      <c r="B209" s="15" t="s">
        <v>1066</v>
      </c>
      <c r="C209" s="15" t="s">
        <v>1526</v>
      </c>
      <c r="D209" s="15" t="s">
        <v>57</v>
      </c>
      <c r="E209" s="15" t="s">
        <v>58</v>
      </c>
      <c r="F209" s="17" t="s">
        <v>988</v>
      </c>
      <c r="G209" s="15" t="s">
        <v>926</v>
      </c>
      <c r="H209" s="15" t="s">
        <v>1075</v>
      </c>
      <c r="I209" s="15"/>
      <c r="J209" s="15"/>
      <c r="K209" s="15" t="s">
        <v>48</v>
      </c>
      <c r="L209" s="16">
        <v>20</v>
      </c>
      <c r="M209" s="15"/>
      <c r="N209" s="15" t="s">
        <v>57</v>
      </c>
      <c r="O209" s="15" t="str">
        <f>HYPERLINK("https://ceds.ed.gov/cedselementdetails.aspx?termid=3656")</f>
        <v>https://ceds.ed.gov/cedselementdetails.aspx?termid=3656</v>
      </c>
    </row>
    <row r="210" spans="1:15" ht="240">
      <c r="A210" s="15" t="s">
        <v>1063</v>
      </c>
      <c r="B210" s="15" t="s">
        <v>1066</v>
      </c>
      <c r="C210" s="15" t="s">
        <v>1526</v>
      </c>
      <c r="D210" s="15" t="s">
        <v>282</v>
      </c>
      <c r="E210" s="15" t="s">
        <v>283</v>
      </c>
      <c r="F210" s="17" t="s">
        <v>988</v>
      </c>
      <c r="G210" s="15" t="s">
        <v>926</v>
      </c>
      <c r="H210" s="15" t="s">
        <v>1075</v>
      </c>
      <c r="I210" s="15"/>
      <c r="J210" s="15"/>
      <c r="K210" s="15" t="s">
        <v>48</v>
      </c>
      <c r="L210" s="16">
        <v>34</v>
      </c>
      <c r="M210" s="15"/>
      <c r="N210" s="15" t="s">
        <v>284</v>
      </c>
      <c r="O210" s="15" t="str">
        <f>HYPERLINK("https://ceds.ed.gov/cedselementdetails.aspx?termid=3657")</f>
        <v>https://ceds.ed.gov/cedselementdetails.aspx?termid=3657</v>
      </c>
    </row>
    <row r="211" spans="1:15" ht="240">
      <c r="A211" s="15" t="s">
        <v>1063</v>
      </c>
      <c r="B211" s="15" t="s">
        <v>1066</v>
      </c>
      <c r="C211" s="15" t="s">
        <v>1526</v>
      </c>
      <c r="D211" s="15" t="s">
        <v>670</v>
      </c>
      <c r="E211" s="15" t="s">
        <v>671</v>
      </c>
      <c r="F211" s="17" t="s">
        <v>988</v>
      </c>
      <c r="G211" s="15" t="s">
        <v>926</v>
      </c>
      <c r="H211" s="15" t="s">
        <v>1075</v>
      </c>
      <c r="I211" s="15"/>
      <c r="J211" s="15"/>
      <c r="K211" s="15" t="s">
        <v>48</v>
      </c>
      <c r="L211" s="16">
        <v>192</v>
      </c>
      <c r="M211" s="15"/>
      <c r="N211" s="15" t="s">
        <v>672</v>
      </c>
      <c r="O211" s="15" t="str">
        <f>HYPERLINK("https://ceds.ed.gov/cedselementdetails.aspx?termid=3658")</f>
        <v>https://ceds.ed.gov/cedselementdetails.aspx?termid=3658</v>
      </c>
    </row>
    <row r="212" spans="1:15" ht="240">
      <c r="A212" s="15" t="s">
        <v>1063</v>
      </c>
      <c r="B212" s="15" t="s">
        <v>1066</v>
      </c>
      <c r="C212" s="15" t="s">
        <v>1526</v>
      </c>
      <c r="D212" s="15" t="s">
        <v>919</v>
      </c>
      <c r="E212" s="15" t="s">
        <v>920</v>
      </c>
      <c r="F212" s="17" t="s">
        <v>988</v>
      </c>
      <c r="G212" s="15" t="s">
        <v>926</v>
      </c>
      <c r="H212" s="15" t="s">
        <v>1075</v>
      </c>
      <c r="I212" s="15"/>
      <c r="J212" s="15"/>
      <c r="K212" s="15" t="s">
        <v>48</v>
      </c>
      <c r="L212" s="16">
        <v>301</v>
      </c>
      <c r="M212" s="15"/>
      <c r="N212" s="15" t="s">
        <v>919</v>
      </c>
      <c r="O212" s="15" t="str">
        <f>HYPERLINK("https://ceds.ed.gov/cedselementdetails.aspx?termid=3659")</f>
        <v>https://ceds.ed.gov/cedselementdetails.aspx?termid=3659</v>
      </c>
    </row>
    <row r="213" spans="1:15" ht="240">
      <c r="A213" s="15" t="s">
        <v>1063</v>
      </c>
      <c r="B213" s="15" t="s">
        <v>1066</v>
      </c>
      <c r="C213" s="15" t="s">
        <v>1526</v>
      </c>
      <c r="D213" s="15" t="s">
        <v>494</v>
      </c>
      <c r="E213" s="15" t="s">
        <v>495</v>
      </c>
      <c r="F213" s="17" t="s">
        <v>988</v>
      </c>
      <c r="G213" s="15" t="s">
        <v>926</v>
      </c>
      <c r="H213" s="15" t="s">
        <v>1075</v>
      </c>
      <c r="I213" s="15"/>
      <c r="J213" s="15"/>
      <c r="K213" s="15" t="s">
        <v>48</v>
      </c>
      <c r="L213" s="16">
        <v>144</v>
      </c>
      <c r="M213" s="15"/>
      <c r="N213" s="15" t="s">
        <v>496</v>
      </c>
      <c r="O213" s="15" t="str">
        <f>HYPERLINK("https://ceds.ed.gov/cedselementdetails.aspx?termid=3144")</f>
        <v>https://ceds.ed.gov/cedselementdetails.aspx?termid=3144</v>
      </c>
    </row>
    <row r="214" spans="1:15" ht="225">
      <c r="A214" s="15" t="s">
        <v>1063</v>
      </c>
      <c r="B214" s="15" t="s">
        <v>1066</v>
      </c>
      <c r="C214" s="15" t="s">
        <v>1539</v>
      </c>
      <c r="D214" s="15" t="s">
        <v>664</v>
      </c>
      <c r="E214" s="15" t="s">
        <v>665</v>
      </c>
      <c r="F214" s="15" t="s">
        <v>0</v>
      </c>
      <c r="G214" s="15" t="s">
        <v>972</v>
      </c>
      <c r="H214" s="15" t="s">
        <v>1075</v>
      </c>
      <c r="I214" s="15" t="s">
        <v>16</v>
      </c>
      <c r="J214" s="15"/>
      <c r="K214" s="15"/>
      <c r="L214" s="16">
        <v>191</v>
      </c>
      <c r="M214" s="15"/>
      <c r="N214" s="15" t="s">
        <v>666</v>
      </c>
      <c r="O214" s="15" t="str">
        <f>HYPERLINK("https://ceds.ed.gov/cedselementdetails.aspx?termid=3191")</f>
        <v>https://ceds.ed.gov/cedselementdetails.aspx?termid=3191</v>
      </c>
    </row>
    <row r="215" spans="1:15" ht="45">
      <c r="A215" s="15" t="s">
        <v>1063</v>
      </c>
      <c r="B215" s="15" t="s">
        <v>1066</v>
      </c>
      <c r="C215" s="15" t="s">
        <v>1539</v>
      </c>
      <c r="D215" s="15" t="s">
        <v>1241</v>
      </c>
      <c r="E215" s="15" t="s">
        <v>369</v>
      </c>
      <c r="F215" s="15" t="s">
        <v>921</v>
      </c>
      <c r="G215" s="15" t="s">
        <v>45</v>
      </c>
      <c r="H215" s="15" t="s">
        <v>3</v>
      </c>
      <c r="I215" s="15"/>
      <c r="J215" s="15"/>
      <c r="K215" s="15"/>
      <c r="L215" s="16">
        <v>789</v>
      </c>
      <c r="M215" s="15"/>
      <c r="N215" s="15" t="s">
        <v>1242</v>
      </c>
      <c r="O215" s="15" t="str">
        <f>HYPERLINK("https://ceds.ed.gov/cedselementdetails.aspx?termid=3786")</f>
        <v>https://ceds.ed.gov/cedselementdetails.aspx?termid=3786</v>
      </c>
    </row>
    <row r="216" spans="1:15" ht="105">
      <c r="A216" s="15" t="s">
        <v>1063</v>
      </c>
      <c r="B216" s="15" t="s">
        <v>1066</v>
      </c>
      <c r="C216" s="15" t="s">
        <v>1539</v>
      </c>
      <c r="D216" s="15" t="s">
        <v>655</v>
      </c>
      <c r="E216" s="15" t="s">
        <v>656</v>
      </c>
      <c r="F216" s="17" t="s">
        <v>1023</v>
      </c>
      <c r="G216" s="15" t="s">
        <v>959</v>
      </c>
      <c r="H216" s="15" t="s">
        <v>1075</v>
      </c>
      <c r="I216" s="15"/>
      <c r="J216" s="15"/>
      <c r="K216" s="15"/>
      <c r="L216" s="16">
        <v>341</v>
      </c>
      <c r="M216" s="15"/>
      <c r="N216" s="15" t="s">
        <v>657</v>
      </c>
      <c r="O216" s="15" t="str">
        <f>HYPERLINK("https://ceds.ed.gov/cedselementdetails.aspx?termid=3340")</f>
        <v>https://ceds.ed.gov/cedselementdetails.aspx?termid=3340</v>
      </c>
    </row>
    <row r="217" spans="1:15" ht="60">
      <c r="A217" s="15" t="s">
        <v>1063</v>
      </c>
      <c r="B217" s="15" t="s">
        <v>1066</v>
      </c>
      <c r="C217" s="15" t="s">
        <v>1539</v>
      </c>
      <c r="D217" s="15" t="s">
        <v>336</v>
      </c>
      <c r="E217" s="15" t="s">
        <v>337</v>
      </c>
      <c r="F217" s="15" t="s">
        <v>0</v>
      </c>
      <c r="G217" s="15" t="s">
        <v>952</v>
      </c>
      <c r="H217" s="15" t="s">
        <v>1075</v>
      </c>
      <c r="I217" s="15" t="s">
        <v>220</v>
      </c>
      <c r="J217" s="15"/>
      <c r="K217" s="15"/>
      <c r="L217" s="16">
        <v>342</v>
      </c>
      <c r="M217" s="15"/>
      <c r="N217" s="15" t="s">
        <v>338</v>
      </c>
      <c r="O217" s="15" t="str">
        <f>HYPERLINK("https://ceds.ed.gov/cedselementdetails.aspx?termid=3341")</f>
        <v>https://ceds.ed.gov/cedselementdetails.aspx?termid=3341</v>
      </c>
    </row>
    <row r="218" spans="1:15" ht="405">
      <c r="A218" s="15" t="s">
        <v>1063</v>
      </c>
      <c r="B218" s="15" t="s">
        <v>1066</v>
      </c>
      <c r="C218" s="15" t="s">
        <v>1539</v>
      </c>
      <c r="D218" s="15" t="s">
        <v>339</v>
      </c>
      <c r="E218" s="15" t="s">
        <v>340</v>
      </c>
      <c r="F218" s="17" t="s">
        <v>1232</v>
      </c>
      <c r="G218" s="15" t="s">
        <v>952</v>
      </c>
      <c r="H218" s="15" t="s">
        <v>2</v>
      </c>
      <c r="I218" s="15"/>
      <c r="J218" s="15" t="s">
        <v>341</v>
      </c>
      <c r="K218" s="15"/>
      <c r="L218" s="16">
        <v>343</v>
      </c>
      <c r="M218" s="15"/>
      <c r="N218" s="15" t="s">
        <v>342</v>
      </c>
      <c r="O218" s="15" t="str">
        <f>HYPERLINK("https://ceds.ed.gov/cedselementdetails.aspx?termid=3342")</f>
        <v>https://ceds.ed.gov/cedselementdetails.aspx?termid=3342</v>
      </c>
    </row>
    <row r="219" spans="1:15" ht="60">
      <c r="A219" s="15" t="s">
        <v>1063</v>
      </c>
      <c r="B219" s="15" t="s">
        <v>1066</v>
      </c>
      <c r="C219" s="15" t="s">
        <v>1539</v>
      </c>
      <c r="D219" s="15" t="s">
        <v>333</v>
      </c>
      <c r="E219" s="15" t="s">
        <v>334</v>
      </c>
      <c r="F219" s="15" t="s">
        <v>0</v>
      </c>
      <c r="G219" s="15" t="s">
        <v>952</v>
      </c>
      <c r="H219" s="15" t="s">
        <v>1075</v>
      </c>
      <c r="I219" s="15" t="s">
        <v>10</v>
      </c>
      <c r="J219" s="15"/>
      <c r="K219" s="15"/>
      <c r="L219" s="16">
        <v>344</v>
      </c>
      <c r="M219" s="15"/>
      <c r="N219" s="15" t="s">
        <v>335</v>
      </c>
      <c r="O219" s="15" t="str">
        <f>HYPERLINK("https://ceds.ed.gov/cedselementdetails.aspx?termid=3343")</f>
        <v>https://ceds.ed.gov/cedselementdetails.aspx?termid=3343</v>
      </c>
    </row>
    <row r="220" spans="1:15" ht="90">
      <c r="A220" s="15" t="s">
        <v>1063</v>
      </c>
      <c r="B220" s="15" t="s">
        <v>1066</v>
      </c>
      <c r="C220" s="15" t="s">
        <v>1539</v>
      </c>
      <c r="D220" s="15" t="s">
        <v>894</v>
      </c>
      <c r="E220" s="15" t="s">
        <v>895</v>
      </c>
      <c r="F220" s="15" t="s">
        <v>0</v>
      </c>
      <c r="G220" s="15" t="s">
        <v>45</v>
      </c>
      <c r="H220" s="15" t="s">
        <v>3</v>
      </c>
      <c r="I220" s="15" t="s">
        <v>55</v>
      </c>
      <c r="J220" s="15"/>
      <c r="K220" s="15"/>
      <c r="L220" s="16">
        <v>1086</v>
      </c>
      <c r="M220" s="15"/>
      <c r="N220" s="15" t="s">
        <v>896</v>
      </c>
      <c r="O220" s="15" t="str">
        <f>HYPERLINK("https://ceds.ed.gov/cedselementdetails.aspx?termid=3787")</f>
        <v>https://ceds.ed.gov/cedselementdetails.aspx?termid=3787</v>
      </c>
    </row>
    <row r="221" spans="1:15" ht="45">
      <c r="A221" s="15" t="s">
        <v>1063</v>
      </c>
      <c r="B221" s="15" t="s">
        <v>1066</v>
      </c>
      <c r="C221" s="15" t="s">
        <v>1539</v>
      </c>
      <c r="D221" s="15" t="s">
        <v>53</v>
      </c>
      <c r="E221" s="15" t="s">
        <v>54</v>
      </c>
      <c r="F221" s="15" t="s">
        <v>0</v>
      </c>
      <c r="G221" s="15" t="s">
        <v>45</v>
      </c>
      <c r="H221" s="15" t="s">
        <v>3</v>
      </c>
      <c r="I221" s="15" t="s">
        <v>55</v>
      </c>
      <c r="J221" s="15"/>
      <c r="K221" s="15"/>
      <c r="L221" s="16">
        <v>791</v>
      </c>
      <c r="M221" s="15"/>
      <c r="N221" s="15" t="s">
        <v>56</v>
      </c>
      <c r="O221" s="15" t="str">
        <f>HYPERLINK("https://ceds.ed.gov/cedselementdetails.aspx?termid=3790")</f>
        <v>https://ceds.ed.gov/cedselementdetails.aspx?termid=3790</v>
      </c>
    </row>
    <row r="222" spans="1:15" ht="75">
      <c r="A222" s="15" t="s">
        <v>1063</v>
      </c>
      <c r="B222" s="15" t="s">
        <v>1066</v>
      </c>
      <c r="C222" s="15" t="s">
        <v>1539</v>
      </c>
      <c r="D222" s="15" t="s">
        <v>413</v>
      </c>
      <c r="E222" s="15" t="s">
        <v>414</v>
      </c>
      <c r="F222" s="15" t="s">
        <v>0</v>
      </c>
      <c r="G222" s="15" t="s">
        <v>45</v>
      </c>
      <c r="H222" s="15" t="s">
        <v>3</v>
      </c>
      <c r="I222" s="15" t="s">
        <v>55</v>
      </c>
      <c r="J222" s="15"/>
      <c r="K222" s="15"/>
      <c r="L222" s="16">
        <v>792</v>
      </c>
      <c r="M222" s="15"/>
      <c r="N222" s="15" t="s">
        <v>415</v>
      </c>
      <c r="O222" s="15" t="str">
        <f>HYPERLINK("https://ceds.ed.gov/cedselementdetails.aspx?termid=3791")</f>
        <v>https://ceds.ed.gov/cedselementdetails.aspx?termid=3791</v>
      </c>
    </row>
    <row r="223" spans="1:15" ht="75">
      <c r="A223" s="15" t="s">
        <v>1063</v>
      </c>
      <c r="B223" s="15" t="s">
        <v>1066</v>
      </c>
      <c r="C223" s="15" t="s">
        <v>1539</v>
      </c>
      <c r="D223" s="15" t="s">
        <v>698</v>
      </c>
      <c r="E223" s="15" t="s">
        <v>699</v>
      </c>
      <c r="F223" s="15" t="s">
        <v>0</v>
      </c>
      <c r="G223" s="15" t="s">
        <v>45</v>
      </c>
      <c r="H223" s="15" t="s">
        <v>3</v>
      </c>
      <c r="I223" s="15" t="s">
        <v>55</v>
      </c>
      <c r="J223" s="15"/>
      <c r="K223" s="15"/>
      <c r="L223" s="16">
        <v>816</v>
      </c>
      <c r="M223" s="15"/>
      <c r="N223" s="15" t="s">
        <v>700</v>
      </c>
      <c r="O223" s="15" t="str">
        <f>HYPERLINK("https://ceds.ed.gov/cedselementdetails.aspx?termid=3815")</f>
        <v>https://ceds.ed.gov/cedselementdetails.aspx?termid=3815</v>
      </c>
    </row>
    <row r="224" spans="1:15" ht="45">
      <c r="A224" s="15" t="s">
        <v>1063</v>
      </c>
      <c r="B224" s="15" t="s">
        <v>1066</v>
      </c>
      <c r="C224" s="15" t="s">
        <v>1539</v>
      </c>
      <c r="D224" s="15" t="s">
        <v>673</v>
      </c>
      <c r="E224" s="15" t="s">
        <v>674</v>
      </c>
      <c r="F224" s="15" t="s">
        <v>0</v>
      </c>
      <c r="G224" s="15" t="s">
        <v>45</v>
      </c>
      <c r="H224" s="15" t="s">
        <v>3</v>
      </c>
      <c r="I224" s="15" t="s">
        <v>55</v>
      </c>
      <c r="J224" s="15"/>
      <c r="K224" s="15"/>
      <c r="L224" s="16">
        <v>817</v>
      </c>
      <c r="M224" s="15"/>
      <c r="N224" s="15" t="s">
        <v>675</v>
      </c>
      <c r="O224" s="15" t="str">
        <f>HYPERLINK("https://ceds.ed.gov/cedselementdetails.aspx?termid=3816")</f>
        <v>https://ceds.ed.gov/cedselementdetails.aspx?termid=3816</v>
      </c>
    </row>
    <row r="225" spans="1:15" ht="75">
      <c r="A225" s="15" t="s">
        <v>1063</v>
      </c>
      <c r="B225" s="15" t="s">
        <v>1066</v>
      </c>
      <c r="C225" s="15" t="s">
        <v>1539</v>
      </c>
      <c r="D225" s="15" t="s">
        <v>858</v>
      </c>
      <c r="E225" s="15" t="s">
        <v>1504</v>
      </c>
      <c r="F225" s="15" t="s">
        <v>0</v>
      </c>
      <c r="G225" s="15" t="s">
        <v>45</v>
      </c>
      <c r="H225" s="15" t="s">
        <v>3</v>
      </c>
      <c r="I225" s="15" t="s">
        <v>10</v>
      </c>
      <c r="J225" s="15"/>
      <c r="K225" s="15"/>
      <c r="L225" s="16">
        <v>793</v>
      </c>
      <c r="M225" s="15"/>
      <c r="N225" s="15" t="s">
        <v>859</v>
      </c>
      <c r="O225" s="15" t="str">
        <f>HYPERLINK("https://ceds.ed.gov/cedselementdetails.aspx?termid=3792")</f>
        <v>https://ceds.ed.gov/cedselementdetails.aspx?termid=3792</v>
      </c>
    </row>
    <row r="226" spans="1:15" ht="75">
      <c r="A226" s="15" t="s">
        <v>1063</v>
      </c>
      <c r="B226" s="15" t="s">
        <v>1066</v>
      </c>
      <c r="C226" s="15" t="s">
        <v>1539</v>
      </c>
      <c r="D226" s="15" t="s">
        <v>860</v>
      </c>
      <c r="E226" s="15" t="s">
        <v>1505</v>
      </c>
      <c r="F226" s="15" t="s">
        <v>0</v>
      </c>
      <c r="G226" s="15" t="s">
        <v>45</v>
      </c>
      <c r="H226" s="15" t="s">
        <v>3</v>
      </c>
      <c r="I226" s="15" t="s">
        <v>10</v>
      </c>
      <c r="J226" s="15"/>
      <c r="K226" s="15"/>
      <c r="L226" s="16">
        <v>794</v>
      </c>
      <c r="M226" s="15"/>
      <c r="N226" s="15" t="s">
        <v>861</v>
      </c>
      <c r="O226" s="15" t="str">
        <f>HYPERLINK("https://ceds.ed.gov/cedselementdetails.aspx?termid=3793")</f>
        <v>https://ceds.ed.gov/cedselementdetails.aspx?termid=3793</v>
      </c>
    </row>
    <row r="227" spans="1:15" ht="409.5">
      <c r="A227" s="15" t="s">
        <v>1063</v>
      </c>
      <c r="B227" s="15" t="s">
        <v>1066</v>
      </c>
      <c r="C227" s="15" t="s">
        <v>1539</v>
      </c>
      <c r="D227" s="15" t="s">
        <v>486</v>
      </c>
      <c r="E227" s="15" t="s">
        <v>487</v>
      </c>
      <c r="F227" s="17" t="s">
        <v>1307</v>
      </c>
      <c r="G227" s="15" t="s">
        <v>964</v>
      </c>
      <c r="H227" s="15" t="s">
        <v>2</v>
      </c>
      <c r="I227" s="15"/>
      <c r="J227" s="15" t="s">
        <v>488</v>
      </c>
      <c r="K227" s="15"/>
      <c r="L227" s="16">
        <v>141</v>
      </c>
      <c r="M227" s="15"/>
      <c r="N227" s="15" t="s">
        <v>489</v>
      </c>
      <c r="O227" s="15" t="str">
        <f>HYPERLINK("https://ceds.ed.gov/cedselementdetails.aspx?termid=3141")</f>
        <v>https://ceds.ed.gov/cedselementdetails.aspx?termid=3141</v>
      </c>
    </row>
    <row r="228" spans="1:15" ht="135">
      <c r="A228" s="15" t="s">
        <v>1063</v>
      </c>
      <c r="B228" s="15" t="s">
        <v>1066</v>
      </c>
      <c r="C228" s="15" t="s">
        <v>1539</v>
      </c>
      <c r="D228" s="15" t="s">
        <v>361</v>
      </c>
      <c r="E228" s="15" t="s">
        <v>362</v>
      </c>
      <c r="F228" s="15" t="s">
        <v>0</v>
      </c>
      <c r="G228" s="15" t="s">
        <v>953</v>
      </c>
      <c r="H228" s="15" t="s">
        <v>1075</v>
      </c>
      <c r="I228" s="15" t="s">
        <v>363</v>
      </c>
      <c r="J228" s="15"/>
      <c r="K228" s="15"/>
      <c r="L228" s="16">
        <v>81</v>
      </c>
      <c r="M228" s="15"/>
      <c r="N228" s="15" t="s">
        <v>364</v>
      </c>
      <c r="O228" s="15" t="str">
        <f>HYPERLINK("https://ceds.ed.gov/cedselementdetails.aspx?termid=3081")</f>
        <v>https://ceds.ed.gov/cedselementdetails.aspx?termid=3081</v>
      </c>
    </row>
    <row r="229" spans="1:15" ht="120">
      <c r="A229" s="15" t="s">
        <v>1063</v>
      </c>
      <c r="B229" s="15" t="s">
        <v>1066</v>
      </c>
      <c r="C229" s="15" t="s">
        <v>1539</v>
      </c>
      <c r="D229" s="15" t="s">
        <v>483</v>
      </c>
      <c r="E229" s="15" t="s">
        <v>484</v>
      </c>
      <c r="F229" s="17" t="s">
        <v>1306</v>
      </c>
      <c r="G229" s="15" t="s">
        <v>45</v>
      </c>
      <c r="H229" s="15" t="s">
        <v>3</v>
      </c>
      <c r="I229" s="15"/>
      <c r="J229" s="15"/>
      <c r="K229" s="15"/>
      <c r="L229" s="16">
        <v>818</v>
      </c>
      <c r="M229" s="15"/>
      <c r="N229" s="15" t="s">
        <v>485</v>
      </c>
      <c r="O229" s="15" t="str">
        <f>HYPERLINK("https://ceds.ed.gov/cedselementdetails.aspx?termid=3817")</f>
        <v>https://ceds.ed.gov/cedselementdetails.aspx?termid=3817</v>
      </c>
    </row>
    <row r="230" spans="1:15" ht="409.5">
      <c r="A230" s="15" t="s">
        <v>1063</v>
      </c>
      <c r="B230" s="15" t="s">
        <v>1066</v>
      </c>
      <c r="C230" s="15" t="s">
        <v>1562</v>
      </c>
      <c r="D230" s="15" t="s">
        <v>420</v>
      </c>
      <c r="E230" s="15" t="s">
        <v>421</v>
      </c>
      <c r="F230" s="17" t="s">
        <v>1010</v>
      </c>
      <c r="G230" s="15" t="s">
        <v>958</v>
      </c>
      <c r="H230" s="15" t="s">
        <v>1075</v>
      </c>
      <c r="I230" s="15"/>
      <c r="J230" s="15"/>
      <c r="K230" s="15"/>
      <c r="L230" s="16">
        <v>87</v>
      </c>
      <c r="M230" s="15"/>
      <c r="N230" s="15" t="s">
        <v>422</v>
      </c>
      <c r="O230" s="15" t="str">
        <f>HYPERLINK("https://ceds.ed.gov/cedselementdetails.aspx?termid=3087")</f>
        <v>https://ceds.ed.gov/cedselementdetails.aspx?termid=3087</v>
      </c>
    </row>
    <row r="231" spans="1:15" ht="210">
      <c r="A231" s="15" t="s">
        <v>1063</v>
      </c>
      <c r="B231" s="15" t="s">
        <v>1066</v>
      </c>
      <c r="C231" s="15" t="s">
        <v>1562</v>
      </c>
      <c r="D231" s="15" t="s">
        <v>490</v>
      </c>
      <c r="E231" s="15" t="s">
        <v>491</v>
      </c>
      <c r="F231" s="15" t="s">
        <v>0</v>
      </c>
      <c r="G231" s="15" t="s">
        <v>965</v>
      </c>
      <c r="H231" s="15" t="s">
        <v>1075</v>
      </c>
      <c r="I231" s="15" t="s">
        <v>10</v>
      </c>
      <c r="J231" s="15"/>
      <c r="K231" s="15" t="s">
        <v>492</v>
      </c>
      <c r="L231" s="16">
        <v>143</v>
      </c>
      <c r="M231" s="15"/>
      <c r="N231" s="15" t="s">
        <v>493</v>
      </c>
      <c r="O231" s="15" t="str">
        <f>HYPERLINK("https://ceds.ed.gov/cedselementdetails.aspx?termid=3143")</f>
        <v>https://ceds.ed.gov/cedselementdetails.aspx?termid=3143</v>
      </c>
    </row>
    <row r="232" spans="1:15" ht="60">
      <c r="A232" s="15" t="s">
        <v>1063</v>
      </c>
      <c r="B232" s="15" t="s">
        <v>1066</v>
      </c>
      <c r="C232" s="15" t="s">
        <v>1562</v>
      </c>
      <c r="D232" s="15" t="s">
        <v>433</v>
      </c>
      <c r="E232" s="15" t="s">
        <v>434</v>
      </c>
      <c r="F232" s="15" t="s">
        <v>0</v>
      </c>
      <c r="G232" s="15" t="s">
        <v>959</v>
      </c>
      <c r="H232" s="15" t="s">
        <v>1075</v>
      </c>
      <c r="I232" s="15" t="s">
        <v>10</v>
      </c>
      <c r="J232" s="15"/>
      <c r="K232" s="15"/>
      <c r="L232" s="16">
        <v>346</v>
      </c>
      <c r="M232" s="15"/>
      <c r="N232" s="15" t="s">
        <v>435</v>
      </c>
      <c r="O232" s="15" t="str">
        <f>HYPERLINK("https://ceds.ed.gov/cedselementdetails.aspx?termid=3345")</f>
        <v>https://ceds.ed.gov/cedselementdetails.aspx?termid=3345</v>
      </c>
    </row>
    <row r="233" spans="1:15" ht="60">
      <c r="A233" s="15" t="s">
        <v>1063</v>
      </c>
      <c r="B233" s="15" t="s">
        <v>1066</v>
      </c>
      <c r="C233" s="15" t="s">
        <v>1562</v>
      </c>
      <c r="D233" s="15" t="s">
        <v>430</v>
      </c>
      <c r="E233" s="15" t="s">
        <v>431</v>
      </c>
      <c r="F233" s="15" t="s">
        <v>0</v>
      </c>
      <c r="G233" s="15" t="s">
        <v>45</v>
      </c>
      <c r="H233" s="15" t="s">
        <v>3</v>
      </c>
      <c r="I233" s="15" t="s">
        <v>10</v>
      </c>
      <c r="J233" s="15"/>
      <c r="K233" s="15"/>
      <c r="L233" s="16">
        <v>795</v>
      </c>
      <c r="M233" s="15"/>
      <c r="N233" s="15" t="s">
        <v>432</v>
      </c>
      <c r="O233" s="15" t="str">
        <f>HYPERLINK("https://ceds.ed.gov/cedselementdetails.aspx?termid=3794")</f>
        <v>https://ceds.ed.gov/cedselementdetails.aspx?termid=3794</v>
      </c>
    </row>
    <row r="234" spans="1:15" ht="210">
      <c r="A234" s="15" t="s">
        <v>1063</v>
      </c>
      <c r="B234" s="15" t="s">
        <v>1066</v>
      </c>
      <c r="C234" s="15" t="s">
        <v>1562</v>
      </c>
      <c r="D234" s="15" t="s">
        <v>436</v>
      </c>
      <c r="E234" s="15" t="s">
        <v>43</v>
      </c>
      <c r="F234" s="17" t="s">
        <v>1013</v>
      </c>
      <c r="G234" s="15" t="s">
        <v>952</v>
      </c>
      <c r="H234" s="15" t="s">
        <v>1075</v>
      </c>
      <c r="I234" s="15"/>
      <c r="J234" s="15"/>
      <c r="K234" s="15"/>
      <c r="L234" s="16">
        <v>347</v>
      </c>
      <c r="M234" s="15"/>
      <c r="N234" s="15" t="s">
        <v>437</v>
      </c>
      <c r="O234" s="15" t="str">
        <f>HYPERLINK("https://ceds.ed.gov/cedselementdetails.aspx?termid=3346")</f>
        <v>https://ceds.ed.gov/cedselementdetails.aspx?termid=3346</v>
      </c>
    </row>
    <row r="235" spans="1:15" ht="30">
      <c r="A235" s="15" t="s">
        <v>1063</v>
      </c>
      <c r="B235" s="15" t="s">
        <v>1066</v>
      </c>
      <c r="C235" s="15" t="s">
        <v>1562</v>
      </c>
      <c r="D235" s="15" t="s">
        <v>506</v>
      </c>
      <c r="E235" s="15" t="s">
        <v>507</v>
      </c>
      <c r="F235" s="15" t="s">
        <v>0</v>
      </c>
      <c r="G235" s="15" t="s">
        <v>45</v>
      </c>
      <c r="H235" s="15" t="s">
        <v>3</v>
      </c>
      <c r="I235" s="15" t="s">
        <v>55</v>
      </c>
      <c r="J235" s="15"/>
      <c r="K235" s="15"/>
      <c r="L235" s="16">
        <v>796</v>
      </c>
      <c r="M235" s="15"/>
      <c r="N235" s="15" t="s">
        <v>508</v>
      </c>
      <c r="O235" s="15" t="str">
        <f>HYPERLINK("https://ceds.ed.gov/cedselementdetails.aspx?termid=3795")</f>
        <v>https://ceds.ed.gov/cedselementdetails.aspx?termid=3795</v>
      </c>
    </row>
    <row r="236" spans="1:15" ht="30">
      <c r="A236" s="15" t="s">
        <v>1063</v>
      </c>
      <c r="B236" s="15" t="s">
        <v>1066</v>
      </c>
      <c r="C236" s="15" t="s">
        <v>1562</v>
      </c>
      <c r="D236" s="15" t="s">
        <v>500</v>
      </c>
      <c r="E236" s="15" t="s">
        <v>501</v>
      </c>
      <c r="F236" s="15" t="s">
        <v>0</v>
      </c>
      <c r="G236" s="15" t="s">
        <v>45</v>
      </c>
      <c r="H236" s="15" t="s">
        <v>3</v>
      </c>
      <c r="I236" s="15" t="s">
        <v>55</v>
      </c>
      <c r="J236" s="15"/>
      <c r="K236" s="15"/>
      <c r="L236" s="16">
        <v>797</v>
      </c>
      <c r="M236" s="15"/>
      <c r="N236" s="15" t="s">
        <v>502</v>
      </c>
      <c r="O236" s="15" t="str">
        <f>HYPERLINK("https://ceds.ed.gov/cedselementdetails.aspx?termid=3796")</f>
        <v>https://ceds.ed.gov/cedselementdetails.aspx?termid=3796</v>
      </c>
    </row>
    <row r="237" spans="1:15" ht="135">
      <c r="A237" s="15" t="s">
        <v>1063</v>
      </c>
      <c r="B237" s="15" t="s">
        <v>1066</v>
      </c>
      <c r="C237" s="15" t="s">
        <v>1562</v>
      </c>
      <c r="D237" s="15" t="s">
        <v>907</v>
      </c>
      <c r="E237" s="15" t="s">
        <v>908</v>
      </c>
      <c r="F237" s="17" t="s">
        <v>1040</v>
      </c>
      <c r="G237" s="15" t="s">
        <v>45</v>
      </c>
      <c r="H237" s="15" t="s">
        <v>3</v>
      </c>
      <c r="I237" s="15"/>
      <c r="J237" s="15"/>
      <c r="K237" s="15"/>
      <c r="L237" s="16">
        <v>798</v>
      </c>
      <c r="M237" s="15"/>
      <c r="N237" s="15" t="s">
        <v>909</v>
      </c>
      <c r="O237" s="15" t="str">
        <f>HYPERLINK("https://ceds.ed.gov/cedselementdetails.aspx?termid=3797")</f>
        <v>https://ceds.ed.gov/cedselementdetails.aspx?termid=3797</v>
      </c>
    </row>
    <row r="238" spans="1:15" ht="60">
      <c r="A238" s="15" t="s">
        <v>1063</v>
      </c>
      <c r="B238" s="15" t="s">
        <v>1066</v>
      </c>
      <c r="C238" s="15" t="s">
        <v>1562</v>
      </c>
      <c r="D238" s="15" t="s">
        <v>910</v>
      </c>
      <c r="E238" s="15" t="s">
        <v>911</v>
      </c>
      <c r="F238" s="17" t="s">
        <v>1041</v>
      </c>
      <c r="G238" s="15" t="s">
        <v>45</v>
      </c>
      <c r="H238" s="15" t="s">
        <v>3</v>
      </c>
      <c r="I238" s="15"/>
      <c r="J238" s="15"/>
      <c r="K238" s="15"/>
      <c r="L238" s="16">
        <v>819</v>
      </c>
      <c r="M238" s="15"/>
      <c r="N238" s="15" t="s">
        <v>912</v>
      </c>
      <c r="O238" s="15" t="str">
        <f>HYPERLINK("https://ceds.ed.gov/cedselementdetails.aspx?termid=3818")</f>
        <v>https://ceds.ed.gov/cedselementdetails.aspx?termid=3818</v>
      </c>
    </row>
    <row r="239" spans="1:15" ht="45">
      <c r="A239" s="15" t="s">
        <v>1063</v>
      </c>
      <c r="B239" s="15" t="s">
        <v>1066</v>
      </c>
      <c r="C239" s="15" t="s">
        <v>1562</v>
      </c>
      <c r="D239" s="15" t="s">
        <v>710</v>
      </c>
      <c r="E239" s="15" t="s">
        <v>711</v>
      </c>
      <c r="F239" s="15" t="s">
        <v>0</v>
      </c>
      <c r="G239" s="15" t="s">
        <v>37</v>
      </c>
      <c r="H239" s="15" t="s">
        <v>1075</v>
      </c>
      <c r="I239" s="15" t="s">
        <v>16</v>
      </c>
      <c r="J239" s="15"/>
      <c r="K239" s="15"/>
      <c r="L239" s="16">
        <v>204</v>
      </c>
      <c r="M239" s="15"/>
      <c r="N239" s="15" t="s">
        <v>712</v>
      </c>
      <c r="O239" s="15" t="str">
        <f>HYPERLINK("https://ceds.ed.gov/cedselementdetails.aspx?termid=3204")</f>
        <v>https://ceds.ed.gov/cedselementdetails.aspx?termid=3204</v>
      </c>
    </row>
    <row r="240" spans="1:15" ht="45">
      <c r="A240" s="15" t="s">
        <v>1063</v>
      </c>
      <c r="B240" s="15" t="s">
        <v>1066</v>
      </c>
      <c r="C240" s="15" t="s">
        <v>1562</v>
      </c>
      <c r="D240" s="15" t="s">
        <v>897</v>
      </c>
      <c r="E240" s="15" t="s">
        <v>898</v>
      </c>
      <c r="F240" s="15" t="s">
        <v>921</v>
      </c>
      <c r="G240" s="15" t="s">
        <v>45</v>
      </c>
      <c r="H240" s="15" t="s">
        <v>3</v>
      </c>
      <c r="I240" s="15"/>
      <c r="J240" s="15"/>
      <c r="K240" s="15"/>
      <c r="L240" s="16">
        <v>799</v>
      </c>
      <c r="M240" s="15"/>
      <c r="N240" s="15" t="s">
        <v>899</v>
      </c>
      <c r="O240" s="15" t="str">
        <f>HYPERLINK("https://ceds.ed.gov/cedselementdetails.aspx?termid=3798")</f>
        <v>https://ceds.ed.gov/cedselementdetails.aspx?termid=3798</v>
      </c>
    </row>
    <row r="241" spans="1:15" ht="135">
      <c r="A241" s="15" t="s">
        <v>1063</v>
      </c>
      <c r="B241" s="15" t="s">
        <v>1066</v>
      </c>
      <c r="C241" s="15" t="s">
        <v>1534</v>
      </c>
      <c r="D241" s="15" t="s">
        <v>533</v>
      </c>
      <c r="E241" s="15" t="s">
        <v>534</v>
      </c>
      <c r="F241" s="17" t="s">
        <v>1020</v>
      </c>
      <c r="G241" s="15" t="s">
        <v>968</v>
      </c>
      <c r="H241" s="15" t="s">
        <v>1075</v>
      </c>
      <c r="I241" s="15"/>
      <c r="J241" s="15"/>
      <c r="K241" s="15"/>
      <c r="L241" s="16">
        <v>316</v>
      </c>
      <c r="M241" s="15"/>
      <c r="N241" s="15" t="s">
        <v>535</v>
      </c>
      <c r="O241" s="15" t="str">
        <f>HYPERLINK("https://ceds.ed.gov/cedselementdetails.aspx?termid=3316")</f>
        <v>https://ceds.ed.gov/cedselementdetails.aspx?termid=3316</v>
      </c>
    </row>
    <row r="242" spans="1:15" ht="90">
      <c r="A242" s="15" t="s">
        <v>1063</v>
      </c>
      <c r="B242" s="15" t="s">
        <v>1066</v>
      </c>
      <c r="C242" s="15" t="s">
        <v>1534</v>
      </c>
      <c r="D242" s="15" t="s">
        <v>530</v>
      </c>
      <c r="E242" s="15" t="s">
        <v>531</v>
      </c>
      <c r="F242" s="18" t="s">
        <v>150</v>
      </c>
      <c r="G242" s="15" t="s">
        <v>968</v>
      </c>
      <c r="H242" s="15" t="s">
        <v>1075</v>
      </c>
      <c r="I242" s="15"/>
      <c r="J242" s="15"/>
      <c r="K242" s="15"/>
      <c r="L242" s="16">
        <v>317</v>
      </c>
      <c r="M242" s="15"/>
      <c r="N242" s="15" t="s">
        <v>532</v>
      </c>
      <c r="O242" s="15" t="str">
        <f>HYPERLINK("https://ceds.ed.gov/cedselementdetails.aspx?termid=3317")</f>
        <v>https://ceds.ed.gov/cedselementdetails.aspx?termid=3317</v>
      </c>
    </row>
    <row r="243" spans="1:15" ht="180">
      <c r="A243" s="15" t="s">
        <v>1063</v>
      </c>
      <c r="B243" s="15" t="s">
        <v>1066</v>
      </c>
      <c r="C243" s="15" t="s">
        <v>1563</v>
      </c>
      <c r="D243" s="15" t="s">
        <v>365</v>
      </c>
      <c r="E243" s="15" t="s">
        <v>366</v>
      </c>
      <c r="F243" s="17" t="s">
        <v>1240</v>
      </c>
      <c r="G243" s="15" t="s">
        <v>952</v>
      </c>
      <c r="H243" s="15" t="s">
        <v>2</v>
      </c>
      <c r="I243" s="15"/>
      <c r="J243" s="15" t="s">
        <v>367</v>
      </c>
      <c r="K243" s="15"/>
      <c r="L243" s="16">
        <v>345</v>
      </c>
      <c r="M243" s="15"/>
      <c r="N243" s="15" t="s">
        <v>368</v>
      </c>
      <c r="O243" s="15" t="str">
        <f>HYPERLINK("https://ceds.ed.gov/cedselementdetails.aspx?termid=3344")</f>
        <v>https://ceds.ed.gov/cedselementdetails.aspx?termid=3344</v>
      </c>
    </row>
    <row r="244" spans="1:15" ht="30">
      <c r="A244" s="15" t="s">
        <v>1063</v>
      </c>
      <c r="B244" s="15" t="s">
        <v>1066</v>
      </c>
      <c r="C244" s="15" t="s">
        <v>1563</v>
      </c>
      <c r="D244" s="15" t="s">
        <v>667</v>
      </c>
      <c r="E244" s="15" t="s">
        <v>668</v>
      </c>
      <c r="F244" s="15" t="s">
        <v>0</v>
      </c>
      <c r="G244" s="15" t="s">
        <v>45</v>
      </c>
      <c r="H244" s="15" t="s">
        <v>3</v>
      </c>
      <c r="I244" s="15" t="s">
        <v>16</v>
      </c>
      <c r="J244" s="15"/>
      <c r="K244" s="15"/>
      <c r="L244" s="16">
        <v>1058</v>
      </c>
      <c r="M244" s="15"/>
      <c r="N244" s="15" t="s">
        <v>669</v>
      </c>
      <c r="O244" s="15" t="str">
        <f>HYPERLINK("https://ceds.ed.gov/cedselementdetails.aspx?termid=4064")</f>
        <v>https://ceds.ed.gov/cedselementdetails.aspx?termid=4064</v>
      </c>
    </row>
    <row r="245" spans="1:15" ht="409.5">
      <c r="A245" s="15" t="s">
        <v>1063</v>
      </c>
      <c r="B245" s="15" t="s">
        <v>1066</v>
      </c>
      <c r="C245" s="15" t="s">
        <v>1563</v>
      </c>
      <c r="D245" s="15" t="s">
        <v>881</v>
      </c>
      <c r="E245" s="15" t="s">
        <v>882</v>
      </c>
      <c r="F245" s="17" t="s">
        <v>1012</v>
      </c>
      <c r="G245" s="15" t="s">
        <v>45</v>
      </c>
      <c r="H245" s="15" t="s">
        <v>3</v>
      </c>
      <c r="I245" s="15"/>
      <c r="J245" s="15"/>
      <c r="K245" s="15"/>
      <c r="L245" s="16">
        <v>805</v>
      </c>
      <c r="M245" s="15"/>
      <c r="N245" s="15" t="s">
        <v>883</v>
      </c>
      <c r="O245" s="15" t="str">
        <f>HYPERLINK("https://ceds.ed.gov/cedselementdetails.aspx?termid=3804")</f>
        <v>https://ceds.ed.gov/cedselementdetails.aspx?termid=3804</v>
      </c>
    </row>
    <row r="246" spans="1:15" ht="45">
      <c r="A246" s="15" t="s">
        <v>1063</v>
      </c>
      <c r="B246" s="15" t="s">
        <v>1066</v>
      </c>
      <c r="C246" s="15" t="s">
        <v>1563</v>
      </c>
      <c r="D246" s="15" t="s">
        <v>323</v>
      </c>
      <c r="E246" s="15" t="s">
        <v>324</v>
      </c>
      <c r="F246" s="15" t="s">
        <v>0</v>
      </c>
      <c r="G246" s="15" t="s">
        <v>37</v>
      </c>
      <c r="H246" s="15" t="s">
        <v>1075</v>
      </c>
      <c r="I246" s="15" t="s">
        <v>10</v>
      </c>
      <c r="J246" s="15"/>
      <c r="K246" s="15"/>
      <c r="L246" s="16">
        <v>70</v>
      </c>
      <c r="M246" s="15"/>
      <c r="N246" s="15" t="s">
        <v>325</v>
      </c>
      <c r="O246" s="15" t="str">
        <f>HYPERLINK("https://ceds.ed.gov/cedselementdetails.aspx?termid=3070")</f>
        <v>https://ceds.ed.gov/cedselementdetails.aspx?termid=3070</v>
      </c>
    </row>
    <row r="247" spans="1:15" ht="45">
      <c r="A247" s="15" t="s">
        <v>1063</v>
      </c>
      <c r="B247" s="15" t="s">
        <v>1066</v>
      </c>
      <c r="C247" s="15" t="s">
        <v>1563</v>
      </c>
      <c r="D247" s="15" t="s">
        <v>320</v>
      </c>
      <c r="E247" s="15" t="s">
        <v>321</v>
      </c>
      <c r="F247" s="15" t="s">
        <v>0</v>
      </c>
      <c r="G247" s="15" t="s">
        <v>37</v>
      </c>
      <c r="H247" s="15" t="s">
        <v>1075</v>
      </c>
      <c r="I247" s="15" t="s">
        <v>10</v>
      </c>
      <c r="J247" s="15"/>
      <c r="K247" s="15"/>
      <c r="L247" s="16">
        <v>69</v>
      </c>
      <c r="M247" s="15"/>
      <c r="N247" s="15" t="s">
        <v>322</v>
      </c>
      <c r="O247" s="15" t="str">
        <f>HYPERLINK("https://ceds.ed.gov/cedselementdetails.aspx?termid=3069")</f>
        <v>https://ceds.ed.gov/cedselementdetails.aspx?termid=3069</v>
      </c>
    </row>
    <row r="248" spans="1:15" ht="120">
      <c r="A248" s="15" t="s">
        <v>1063</v>
      </c>
      <c r="B248" s="15" t="s">
        <v>1066</v>
      </c>
      <c r="C248" s="15" t="s">
        <v>1563</v>
      </c>
      <c r="D248" s="15" t="s">
        <v>289</v>
      </c>
      <c r="E248" s="15" t="s">
        <v>290</v>
      </c>
      <c r="F248" s="17" t="s">
        <v>1212</v>
      </c>
      <c r="G248" s="15" t="s">
        <v>45</v>
      </c>
      <c r="H248" s="15" t="s">
        <v>3</v>
      </c>
      <c r="I248" s="15"/>
      <c r="J248" s="15"/>
      <c r="K248" s="15"/>
      <c r="L248" s="16">
        <v>806</v>
      </c>
      <c r="M248" s="15" t="s">
        <v>291</v>
      </c>
      <c r="N248" s="15" t="s">
        <v>292</v>
      </c>
      <c r="O248" s="15" t="str">
        <f>HYPERLINK("https://ceds.ed.gov/cedselementdetails.aspx?termid=3805")</f>
        <v>https://ceds.ed.gov/cedselementdetails.aspx?termid=3805</v>
      </c>
    </row>
    <row r="249" spans="1:15" ht="45">
      <c r="A249" s="15" t="s">
        <v>1063</v>
      </c>
      <c r="B249" s="15" t="s">
        <v>1066</v>
      </c>
      <c r="C249" s="15" t="s">
        <v>1564</v>
      </c>
      <c r="D249" s="15" t="s">
        <v>822</v>
      </c>
      <c r="E249" s="15" t="s">
        <v>823</v>
      </c>
      <c r="F249" s="15" t="s">
        <v>0</v>
      </c>
      <c r="G249" s="15" t="s">
        <v>45</v>
      </c>
      <c r="H249" s="15" t="s">
        <v>3</v>
      </c>
      <c r="I249" s="15" t="s">
        <v>55</v>
      </c>
      <c r="J249" s="15"/>
      <c r="K249" s="15"/>
      <c r="L249" s="16">
        <v>804</v>
      </c>
      <c r="M249" s="15"/>
      <c r="N249" s="15" t="s">
        <v>824</v>
      </c>
      <c r="O249" s="15" t="str">
        <f>HYPERLINK("https://ceds.ed.gov/cedselementdetails.aspx?termid=3803")</f>
        <v>https://ceds.ed.gov/cedselementdetails.aspx?termid=3803</v>
      </c>
    </row>
    <row r="250" spans="1:15" ht="45">
      <c r="A250" s="15" t="s">
        <v>1063</v>
      </c>
      <c r="B250" s="15" t="s">
        <v>1066</v>
      </c>
      <c r="C250" s="15" t="s">
        <v>1564</v>
      </c>
      <c r="D250" s="15" t="s">
        <v>1458</v>
      </c>
      <c r="E250" s="15" t="s">
        <v>1459</v>
      </c>
      <c r="F250" s="15" t="s">
        <v>921</v>
      </c>
      <c r="G250" s="15" t="s">
        <v>45</v>
      </c>
      <c r="H250" s="15" t="s">
        <v>3</v>
      </c>
      <c r="I250" s="15"/>
      <c r="J250" s="15"/>
      <c r="K250" s="15"/>
      <c r="L250" s="16">
        <v>807</v>
      </c>
      <c r="M250" s="15"/>
      <c r="N250" s="15" t="s">
        <v>1460</v>
      </c>
      <c r="O250" s="15" t="str">
        <f>HYPERLINK("https://ceds.ed.gov/cedselementdetails.aspx?termid=3806")</f>
        <v>https://ceds.ed.gov/cedselementdetails.aspx?termid=3806</v>
      </c>
    </row>
    <row r="251" spans="1:15" ht="30">
      <c r="A251" s="15" t="s">
        <v>1063</v>
      </c>
      <c r="B251" s="15" t="s">
        <v>1066</v>
      </c>
      <c r="C251" s="15" t="s">
        <v>1564</v>
      </c>
      <c r="D251" s="15" t="s">
        <v>1461</v>
      </c>
      <c r="E251" s="15" t="s">
        <v>1462</v>
      </c>
      <c r="F251" s="15" t="s">
        <v>0</v>
      </c>
      <c r="G251" s="15" t="s">
        <v>45</v>
      </c>
      <c r="H251" s="15" t="s">
        <v>3</v>
      </c>
      <c r="I251" s="15" t="s">
        <v>16</v>
      </c>
      <c r="J251" s="15"/>
      <c r="K251" s="15"/>
      <c r="L251" s="16">
        <v>808</v>
      </c>
      <c r="M251" s="15"/>
      <c r="N251" s="15" t="s">
        <v>1463</v>
      </c>
      <c r="O251" s="15" t="str">
        <f>HYPERLINK("https://ceds.ed.gov/cedselementdetails.aspx?termid=3807")</f>
        <v>https://ceds.ed.gov/cedselementdetails.aspx?termid=3807</v>
      </c>
    </row>
    <row r="252" spans="1:15" ht="60">
      <c r="A252" s="15" t="s">
        <v>1063</v>
      </c>
      <c r="B252" s="15" t="s">
        <v>1066</v>
      </c>
      <c r="C252" s="15" t="s">
        <v>1564</v>
      </c>
      <c r="D252" s="15" t="s">
        <v>757</v>
      </c>
      <c r="E252" s="15" t="s">
        <v>758</v>
      </c>
      <c r="F252" s="15" t="s">
        <v>0</v>
      </c>
      <c r="G252" s="15" t="s">
        <v>45</v>
      </c>
      <c r="H252" s="15" t="s">
        <v>3</v>
      </c>
      <c r="I252" s="15" t="s">
        <v>20</v>
      </c>
      <c r="J252" s="15"/>
      <c r="K252" s="15"/>
      <c r="L252" s="16">
        <v>809</v>
      </c>
      <c r="M252" s="15"/>
      <c r="N252" s="15" t="s">
        <v>759</v>
      </c>
      <c r="O252" s="15" t="str">
        <f>HYPERLINK("https://ceds.ed.gov/cedselementdetails.aspx?termid=3808")</f>
        <v>https://ceds.ed.gov/cedselementdetails.aspx?termid=3808</v>
      </c>
    </row>
    <row r="253" spans="1:15" ht="45">
      <c r="A253" s="15" t="s">
        <v>1063</v>
      </c>
      <c r="B253" s="15" t="s">
        <v>1066</v>
      </c>
      <c r="C253" s="15" t="s">
        <v>1564</v>
      </c>
      <c r="D253" s="15" t="s">
        <v>760</v>
      </c>
      <c r="E253" s="15" t="s">
        <v>761</v>
      </c>
      <c r="F253" s="15" t="s">
        <v>0</v>
      </c>
      <c r="G253" s="15" t="s">
        <v>45</v>
      </c>
      <c r="H253" s="15" t="s">
        <v>3</v>
      </c>
      <c r="I253" s="15" t="s">
        <v>16</v>
      </c>
      <c r="J253" s="15"/>
      <c r="K253" s="15"/>
      <c r="L253" s="16">
        <v>810</v>
      </c>
      <c r="M253" s="15"/>
      <c r="N253" s="15" t="s">
        <v>762</v>
      </c>
      <c r="O253" s="15" t="str">
        <f>HYPERLINK("https://ceds.ed.gov/cedselementdetails.aspx?termid=3809")</f>
        <v>https://ceds.ed.gov/cedselementdetails.aspx?termid=3809</v>
      </c>
    </row>
    <row r="254" spans="1:15" ht="60">
      <c r="A254" s="15" t="s">
        <v>1063</v>
      </c>
      <c r="B254" s="15" t="s">
        <v>1066</v>
      </c>
      <c r="C254" s="15" t="s">
        <v>1564</v>
      </c>
      <c r="D254" s="15" t="s">
        <v>754</v>
      </c>
      <c r="E254" s="15" t="s">
        <v>755</v>
      </c>
      <c r="F254" s="15" t="s">
        <v>921</v>
      </c>
      <c r="G254" s="15" t="s">
        <v>45</v>
      </c>
      <c r="H254" s="15" t="s">
        <v>3</v>
      </c>
      <c r="I254" s="15"/>
      <c r="J254" s="15"/>
      <c r="K254" s="15"/>
      <c r="L254" s="16">
        <v>811</v>
      </c>
      <c r="M254" s="15"/>
      <c r="N254" s="15" t="s">
        <v>756</v>
      </c>
      <c r="O254" s="15" t="str">
        <f>HYPERLINK("https://ceds.ed.gov/cedselementdetails.aspx?termid=3810")</f>
        <v>https://ceds.ed.gov/cedselementdetails.aspx?termid=3810</v>
      </c>
    </row>
    <row r="255" spans="1:15" ht="180">
      <c r="A255" s="15" t="s">
        <v>1063</v>
      </c>
      <c r="B255" s="15" t="s">
        <v>1066</v>
      </c>
      <c r="C255" s="15" t="s">
        <v>1564</v>
      </c>
      <c r="D255" s="15" t="s">
        <v>751</v>
      </c>
      <c r="E255" s="15" t="s">
        <v>752</v>
      </c>
      <c r="F255" s="17" t="s">
        <v>1029</v>
      </c>
      <c r="G255" s="15" t="s">
        <v>45</v>
      </c>
      <c r="H255" s="15" t="s">
        <v>3</v>
      </c>
      <c r="I255" s="15"/>
      <c r="J255" s="15"/>
      <c r="K255" s="15"/>
      <c r="L255" s="16">
        <v>812</v>
      </c>
      <c r="M255" s="15"/>
      <c r="N255" s="15" t="s">
        <v>753</v>
      </c>
      <c r="O255" s="15" t="str">
        <f>HYPERLINK("https://ceds.ed.gov/cedselementdetails.aspx?termid=3811")</f>
        <v>https://ceds.ed.gov/cedselementdetails.aspx?termid=3811</v>
      </c>
    </row>
    <row r="256" spans="1:15" ht="60">
      <c r="A256" s="15" t="s">
        <v>1063</v>
      </c>
      <c r="B256" s="15" t="s">
        <v>1066</v>
      </c>
      <c r="C256" s="15" t="s">
        <v>1564</v>
      </c>
      <c r="D256" s="15" t="s">
        <v>1466</v>
      </c>
      <c r="E256" s="15" t="s">
        <v>1467</v>
      </c>
      <c r="F256" s="15" t="s">
        <v>0</v>
      </c>
      <c r="G256" s="15" t="s">
        <v>45</v>
      </c>
      <c r="H256" s="15" t="s">
        <v>3</v>
      </c>
      <c r="I256" s="15" t="s">
        <v>10</v>
      </c>
      <c r="J256" s="15"/>
      <c r="K256" s="15"/>
      <c r="L256" s="16">
        <v>1061</v>
      </c>
      <c r="M256" s="15"/>
      <c r="N256" s="15" t="s">
        <v>871</v>
      </c>
      <c r="O256" s="15" t="str">
        <f>HYPERLINK("https://ceds.ed.gov/cedselementdetails.aspx?termid=4067")</f>
        <v>https://ceds.ed.gov/cedselementdetails.aspx?termid=4067</v>
      </c>
    </row>
    <row r="257" spans="1:15" ht="60">
      <c r="A257" s="15" t="s">
        <v>1063</v>
      </c>
      <c r="B257" s="15" t="s">
        <v>1066</v>
      </c>
      <c r="C257" s="15" t="s">
        <v>1564</v>
      </c>
      <c r="D257" s="15" t="s">
        <v>1464</v>
      </c>
      <c r="E257" s="15" t="s">
        <v>1465</v>
      </c>
      <c r="F257" s="15" t="s">
        <v>0</v>
      </c>
      <c r="G257" s="15" t="s">
        <v>45</v>
      </c>
      <c r="H257" s="15" t="s">
        <v>3</v>
      </c>
      <c r="I257" s="15" t="s">
        <v>10</v>
      </c>
      <c r="J257" s="15"/>
      <c r="K257" s="15"/>
      <c r="L257" s="16">
        <v>1062</v>
      </c>
      <c r="M257" s="15"/>
      <c r="N257" s="15" t="s">
        <v>870</v>
      </c>
      <c r="O257" s="15" t="str">
        <f>HYPERLINK("https://ceds.ed.gov/cedselementdetails.aspx?termid=4068")</f>
        <v>https://ceds.ed.gov/cedselementdetails.aspx?termid=4068</v>
      </c>
    </row>
    <row r="258" spans="1:15" ht="120">
      <c r="A258" s="15" t="s">
        <v>1063</v>
      </c>
      <c r="B258" s="15" t="s">
        <v>1066</v>
      </c>
      <c r="C258" s="15" t="s">
        <v>1564</v>
      </c>
      <c r="D258" s="15" t="s">
        <v>679</v>
      </c>
      <c r="E258" s="15" t="s">
        <v>680</v>
      </c>
      <c r="F258" s="15" t="s">
        <v>0</v>
      </c>
      <c r="G258" s="15" t="s">
        <v>951</v>
      </c>
      <c r="H258" s="15"/>
      <c r="I258" s="15" t="s">
        <v>260</v>
      </c>
      <c r="J258" s="15"/>
      <c r="K258" s="15"/>
      <c r="L258" s="16">
        <v>200</v>
      </c>
      <c r="M258" s="15"/>
      <c r="N258" s="15" t="s">
        <v>681</v>
      </c>
      <c r="O258" s="15" t="str">
        <f>HYPERLINK("https://ceds.ed.gov/cedselementdetails.aspx?termid=3200")</f>
        <v>https://ceds.ed.gov/cedselementdetails.aspx?termid=3200</v>
      </c>
    </row>
    <row r="259" spans="1:15" ht="165">
      <c r="A259" s="15" t="s">
        <v>1063</v>
      </c>
      <c r="B259" s="15" t="s">
        <v>1066</v>
      </c>
      <c r="C259" s="15" t="s">
        <v>1564</v>
      </c>
      <c r="D259" s="15" t="s">
        <v>316</v>
      </c>
      <c r="E259" s="15" t="s">
        <v>317</v>
      </c>
      <c r="F259" s="17" t="s">
        <v>1000</v>
      </c>
      <c r="G259" s="15" t="s">
        <v>1</v>
      </c>
      <c r="H259" s="15" t="s">
        <v>1075</v>
      </c>
      <c r="I259" s="15"/>
      <c r="J259" s="15"/>
      <c r="K259" s="15"/>
      <c r="L259" s="16">
        <v>57</v>
      </c>
      <c r="M259" s="15"/>
      <c r="N259" s="15" t="s">
        <v>318</v>
      </c>
      <c r="O259" s="15" t="str">
        <f>HYPERLINK("https://ceds.ed.gov/cedselementdetails.aspx?termid=3057")</f>
        <v>https://ceds.ed.gov/cedselementdetails.aspx?termid=3057</v>
      </c>
    </row>
    <row r="260" spans="1:15" ht="45">
      <c r="A260" s="15" t="s">
        <v>1063</v>
      </c>
      <c r="B260" s="15" t="s">
        <v>1066</v>
      </c>
      <c r="C260" s="15" t="s">
        <v>1564</v>
      </c>
      <c r="D260" s="15" t="s">
        <v>285</v>
      </c>
      <c r="E260" s="15" t="s">
        <v>286</v>
      </c>
      <c r="F260" s="15" t="s">
        <v>0</v>
      </c>
      <c r="G260" s="15" t="s">
        <v>45</v>
      </c>
      <c r="H260" s="15" t="s">
        <v>3</v>
      </c>
      <c r="I260" s="15" t="s">
        <v>10</v>
      </c>
      <c r="J260" s="15"/>
      <c r="K260" s="15"/>
      <c r="L260" s="16">
        <v>1059</v>
      </c>
      <c r="M260" s="15" t="s">
        <v>287</v>
      </c>
      <c r="N260" s="15" t="s">
        <v>288</v>
      </c>
      <c r="O260" s="15" t="str">
        <f>HYPERLINK("https://ceds.ed.gov/cedselementdetails.aspx?termid=4065")</f>
        <v>https://ceds.ed.gov/cedselementdetails.aspx?termid=4065</v>
      </c>
    </row>
    <row r="261" spans="1:15" ht="30">
      <c r="A261" s="15" t="s">
        <v>1063</v>
      </c>
      <c r="B261" s="15" t="s">
        <v>1066</v>
      </c>
      <c r="C261" s="15" t="s">
        <v>1564</v>
      </c>
      <c r="D261" s="15" t="s">
        <v>457</v>
      </c>
      <c r="E261" s="15" t="s">
        <v>458</v>
      </c>
      <c r="F261" s="15" t="s">
        <v>0</v>
      </c>
      <c r="G261" s="15" t="s">
        <v>45</v>
      </c>
      <c r="H261" s="15" t="s">
        <v>3</v>
      </c>
      <c r="I261" s="15" t="s">
        <v>10</v>
      </c>
      <c r="J261" s="15"/>
      <c r="K261" s="15"/>
      <c r="L261" s="16">
        <v>1060</v>
      </c>
      <c r="M261" s="15"/>
      <c r="N261" s="15" t="s">
        <v>459</v>
      </c>
      <c r="O261" s="15" t="str">
        <f>HYPERLINK("https://ceds.ed.gov/cedselementdetails.aspx?termid=4066")</f>
        <v>https://ceds.ed.gov/cedselementdetails.aspx?termid=4066</v>
      </c>
    </row>
    <row r="262" spans="1:15" ht="165">
      <c r="A262" s="15" t="s">
        <v>1063</v>
      </c>
      <c r="B262" s="15" t="s">
        <v>1066</v>
      </c>
      <c r="C262" s="15" t="s">
        <v>1564</v>
      </c>
      <c r="D262" s="15" t="s">
        <v>390</v>
      </c>
      <c r="E262" s="15" t="s">
        <v>391</v>
      </c>
      <c r="F262" s="17" t="s">
        <v>1007</v>
      </c>
      <c r="G262" s="15" t="s">
        <v>45</v>
      </c>
      <c r="H262" s="15" t="s">
        <v>3</v>
      </c>
      <c r="I262" s="15"/>
      <c r="J262" s="15"/>
      <c r="K262" s="15"/>
      <c r="L262" s="16">
        <v>813</v>
      </c>
      <c r="M262" s="15"/>
      <c r="N262" s="15" t="s">
        <v>392</v>
      </c>
      <c r="O262" s="15" t="str">
        <f>HYPERLINK("https://ceds.ed.gov/cedselementdetails.aspx?termid=3812")</f>
        <v>https://ceds.ed.gov/cedselementdetails.aspx?termid=3812</v>
      </c>
    </row>
    <row r="263" spans="1:15" ht="45">
      <c r="A263" s="15" t="s">
        <v>1063</v>
      </c>
      <c r="B263" s="15" t="s">
        <v>1066</v>
      </c>
      <c r="C263" s="15" t="s">
        <v>1564</v>
      </c>
      <c r="D263" s="15" t="s">
        <v>878</v>
      </c>
      <c r="E263" s="15" t="s">
        <v>879</v>
      </c>
      <c r="F263" s="15" t="s">
        <v>921</v>
      </c>
      <c r="G263" s="15" t="s">
        <v>45</v>
      </c>
      <c r="H263" s="15" t="s">
        <v>3</v>
      </c>
      <c r="I263" s="15"/>
      <c r="J263" s="15"/>
      <c r="K263" s="15"/>
      <c r="L263" s="16">
        <v>814</v>
      </c>
      <c r="M263" s="15"/>
      <c r="N263" s="15" t="s">
        <v>880</v>
      </c>
      <c r="O263" s="15" t="str">
        <f>HYPERLINK("https://ceds.ed.gov/cedselementdetails.aspx?termid=3813")</f>
        <v>https://ceds.ed.gov/cedselementdetails.aspx?termid=3813</v>
      </c>
    </row>
    <row r="264" spans="1:15" ht="60">
      <c r="A264" s="15" t="s">
        <v>1063</v>
      </c>
      <c r="B264" s="15" t="s">
        <v>1066</v>
      </c>
      <c r="C264" s="15" t="s">
        <v>1564</v>
      </c>
      <c r="D264" s="15" t="s">
        <v>875</v>
      </c>
      <c r="E264" s="15" t="s">
        <v>876</v>
      </c>
      <c r="F264" s="15" t="s">
        <v>921</v>
      </c>
      <c r="G264" s="15" t="s">
        <v>45</v>
      </c>
      <c r="H264" s="15" t="s">
        <v>3</v>
      </c>
      <c r="I264" s="15"/>
      <c r="J264" s="15"/>
      <c r="K264" s="15"/>
      <c r="L264" s="16">
        <v>815</v>
      </c>
      <c r="M264" s="15"/>
      <c r="N264" s="15" t="s">
        <v>877</v>
      </c>
      <c r="O264" s="15" t="str">
        <f>HYPERLINK("https://ceds.ed.gov/cedselementdetails.aspx?termid=3814")</f>
        <v>https://ceds.ed.gov/cedselementdetails.aspx?termid=3814</v>
      </c>
    </row>
    <row r="265" spans="1:15" ht="60">
      <c r="A265" s="15" t="s">
        <v>1063</v>
      </c>
      <c r="B265" s="15" t="s">
        <v>1565</v>
      </c>
      <c r="C265" s="15" t="s">
        <v>1566</v>
      </c>
      <c r="D265" s="15" t="s">
        <v>387</v>
      </c>
      <c r="E265" s="15" t="s">
        <v>388</v>
      </c>
      <c r="F265" s="15" t="s">
        <v>0</v>
      </c>
      <c r="G265" s="15" t="s">
        <v>946</v>
      </c>
      <c r="H265" s="15" t="s">
        <v>3</v>
      </c>
      <c r="I265" s="15" t="s">
        <v>16</v>
      </c>
      <c r="J265" s="15"/>
      <c r="K265" s="15"/>
      <c r="L265" s="16">
        <v>821</v>
      </c>
      <c r="M265" s="15"/>
      <c r="N265" s="15" t="s">
        <v>389</v>
      </c>
      <c r="O265" s="15" t="str">
        <f>HYPERLINK("https://ceds.ed.gov/cedselementdetails.aspx?termid=3820")</f>
        <v>https://ceds.ed.gov/cedselementdetails.aspx?termid=3820</v>
      </c>
    </row>
    <row r="266" spans="1:15" ht="75">
      <c r="A266" s="15" t="s">
        <v>1063</v>
      </c>
      <c r="B266" s="15" t="s">
        <v>1565</v>
      </c>
      <c r="C266" s="15" t="s">
        <v>1566</v>
      </c>
      <c r="D266" s="15" t="s">
        <v>384</v>
      </c>
      <c r="E266" s="15" t="s">
        <v>385</v>
      </c>
      <c r="F266" s="15" t="s">
        <v>0</v>
      </c>
      <c r="G266" s="15" t="s">
        <v>946</v>
      </c>
      <c r="H266" s="15" t="s">
        <v>3</v>
      </c>
      <c r="I266" s="15" t="s">
        <v>20</v>
      </c>
      <c r="J266" s="15"/>
      <c r="K266" s="15"/>
      <c r="L266" s="16">
        <v>820</v>
      </c>
      <c r="M266" s="15"/>
      <c r="N266" s="15" t="s">
        <v>386</v>
      </c>
      <c r="O266" s="15" t="str">
        <f>HYPERLINK("https://ceds.ed.gov/cedselementdetails.aspx?termid=3819")</f>
        <v>https://ceds.ed.gov/cedselementdetails.aspx?termid=3819</v>
      </c>
    </row>
    <row r="267" spans="1:15" ht="60">
      <c r="A267" s="15" t="s">
        <v>1063</v>
      </c>
      <c r="B267" s="15" t="s">
        <v>1565</v>
      </c>
      <c r="C267" s="15" t="s">
        <v>1567</v>
      </c>
      <c r="D267" s="15" t="s">
        <v>302</v>
      </c>
      <c r="E267" s="15" t="s">
        <v>303</v>
      </c>
      <c r="F267" s="15" t="s">
        <v>0</v>
      </c>
      <c r="G267" s="15" t="s">
        <v>948</v>
      </c>
      <c r="H267" s="15" t="s">
        <v>1075</v>
      </c>
      <c r="I267" s="15" t="s">
        <v>68</v>
      </c>
      <c r="J267" s="15"/>
      <c r="K267" s="15"/>
      <c r="L267" s="16">
        <v>519</v>
      </c>
      <c r="M267" s="15"/>
      <c r="N267" s="15" t="s">
        <v>304</v>
      </c>
      <c r="O267" s="15" t="str">
        <f>HYPERLINK("https://ceds.ed.gov/cedselementdetails.aspx?termid=3510")</f>
        <v>https://ceds.ed.gov/cedselementdetails.aspx?termid=3510</v>
      </c>
    </row>
    <row r="268" spans="1:15" ht="60">
      <c r="A268" s="15" t="s">
        <v>1063</v>
      </c>
      <c r="B268" s="15" t="s">
        <v>1565</v>
      </c>
      <c r="C268" s="15" t="s">
        <v>1567</v>
      </c>
      <c r="D268" s="15" t="s">
        <v>305</v>
      </c>
      <c r="E268" s="15" t="s">
        <v>306</v>
      </c>
      <c r="F268" s="15" t="s">
        <v>0</v>
      </c>
      <c r="G268" s="15" t="s">
        <v>948</v>
      </c>
      <c r="H268" s="15" t="s">
        <v>1075</v>
      </c>
      <c r="I268" s="15" t="s">
        <v>307</v>
      </c>
      <c r="J268" s="15"/>
      <c r="K268" s="15"/>
      <c r="L268" s="16">
        <v>520</v>
      </c>
      <c r="M268" s="15"/>
      <c r="N268" s="15" t="s">
        <v>308</v>
      </c>
      <c r="O268" s="15" t="str">
        <f>HYPERLINK("https://ceds.ed.gov/cedselementdetails.aspx?termid=3511")</f>
        <v>https://ceds.ed.gov/cedselementdetails.aspx?termid=3511</v>
      </c>
    </row>
    <row r="269" spans="1:15" ht="105">
      <c r="A269" s="15" t="s">
        <v>1063</v>
      </c>
      <c r="B269" s="15" t="s">
        <v>1565</v>
      </c>
      <c r="C269" s="15" t="s">
        <v>1567</v>
      </c>
      <c r="D269" s="15" t="s">
        <v>1484</v>
      </c>
      <c r="E269" s="15" t="s">
        <v>776</v>
      </c>
      <c r="F269" s="17" t="s">
        <v>1031</v>
      </c>
      <c r="G269" s="15" t="s">
        <v>947</v>
      </c>
      <c r="H269" s="15" t="s">
        <v>2</v>
      </c>
      <c r="I269" s="15"/>
      <c r="J269" s="15" t="s">
        <v>1485</v>
      </c>
      <c r="K269" s="15"/>
      <c r="L269" s="16">
        <v>353</v>
      </c>
      <c r="M269" s="15"/>
      <c r="N269" s="15" t="s">
        <v>1486</v>
      </c>
      <c r="O269" s="15" t="str">
        <f>HYPERLINK("https://ceds.ed.gov/cedselementdetails.aspx?termid=3352")</f>
        <v>https://ceds.ed.gov/cedselementdetails.aspx?termid=3352</v>
      </c>
    </row>
    <row r="270" spans="1:15" ht="90">
      <c r="A270" s="15" t="s">
        <v>1063</v>
      </c>
      <c r="B270" s="15" t="s">
        <v>1565</v>
      </c>
      <c r="C270" s="15" t="s">
        <v>1567</v>
      </c>
      <c r="D270" s="15" t="s">
        <v>503</v>
      </c>
      <c r="E270" s="15" t="s">
        <v>504</v>
      </c>
      <c r="F270" s="15" t="s">
        <v>0</v>
      </c>
      <c r="G270" s="15" t="s">
        <v>947</v>
      </c>
      <c r="H270" s="15" t="s">
        <v>1075</v>
      </c>
      <c r="I270" s="15" t="s">
        <v>260</v>
      </c>
      <c r="J270" s="15"/>
      <c r="K270" s="15"/>
      <c r="L270" s="16">
        <v>354</v>
      </c>
      <c r="M270" s="15"/>
      <c r="N270" s="15" t="s">
        <v>505</v>
      </c>
      <c r="O270" s="15" t="str">
        <f>HYPERLINK("https://ceds.ed.gov/cedselementdetails.aspx?termid=3353")</f>
        <v>https://ceds.ed.gov/cedselementdetails.aspx?termid=3353</v>
      </c>
    </row>
    <row r="271" spans="1:15" ht="90">
      <c r="A271" s="15" t="s">
        <v>1063</v>
      </c>
      <c r="B271" s="15" t="s">
        <v>1565</v>
      </c>
      <c r="C271" s="15" t="s">
        <v>1567</v>
      </c>
      <c r="D271" s="15" t="s">
        <v>330</v>
      </c>
      <c r="E271" s="15" t="s">
        <v>331</v>
      </c>
      <c r="F271" s="15" t="s">
        <v>0</v>
      </c>
      <c r="G271" s="15" t="s">
        <v>947</v>
      </c>
      <c r="H271" s="15" t="s">
        <v>1075</v>
      </c>
      <c r="I271" s="15" t="s">
        <v>44</v>
      </c>
      <c r="J271" s="15"/>
      <c r="K271" s="15"/>
      <c r="L271" s="16">
        <v>355</v>
      </c>
      <c r="M271" s="15"/>
      <c r="N271" s="15" t="s">
        <v>332</v>
      </c>
      <c r="O271" s="15" t="str">
        <f>HYPERLINK("https://ceds.ed.gov/cedselementdetails.aspx?termid=3354")</f>
        <v>https://ceds.ed.gov/cedselementdetails.aspx?termid=3354</v>
      </c>
    </row>
    <row r="272" spans="1:15" ht="150">
      <c r="A272" s="15" t="s">
        <v>1063</v>
      </c>
      <c r="B272" s="15" t="s">
        <v>1565</v>
      </c>
      <c r="C272" s="15" t="s">
        <v>1567</v>
      </c>
      <c r="D272" s="15" t="s">
        <v>1249</v>
      </c>
      <c r="E272" s="15" t="s">
        <v>370</v>
      </c>
      <c r="F272" s="17" t="s">
        <v>1250</v>
      </c>
      <c r="G272" s="15" t="s">
        <v>947</v>
      </c>
      <c r="H272" s="15" t="s">
        <v>2</v>
      </c>
      <c r="I272" s="15"/>
      <c r="J272" s="15" t="s">
        <v>1251</v>
      </c>
      <c r="K272" s="15"/>
      <c r="L272" s="16">
        <v>356</v>
      </c>
      <c r="M272" s="15"/>
      <c r="N272" s="15" t="s">
        <v>1252</v>
      </c>
      <c r="O272" s="15" t="str">
        <f>HYPERLINK("https://ceds.ed.gov/cedselementdetails.aspx?termid=3355")</f>
        <v>https://ceds.ed.gov/cedselementdetails.aspx?termid=3355</v>
      </c>
    </row>
    <row r="273" spans="1:15" ht="30">
      <c r="A273" s="15" t="s">
        <v>1063</v>
      </c>
      <c r="B273" s="15" t="s">
        <v>1565</v>
      </c>
      <c r="C273" s="15" t="s">
        <v>1567</v>
      </c>
      <c r="D273" s="15" t="s">
        <v>397</v>
      </c>
      <c r="E273" s="15" t="s">
        <v>398</v>
      </c>
      <c r="F273" s="15" t="s">
        <v>0</v>
      </c>
      <c r="G273" s="15" t="s">
        <v>956</v>
      </c>
      <c r="H273" s="15" t="s">
        <v>3</v>
      </c>
      <c r="I273" s="15" t="s">
        <v>399</v>
      </c>
      <c r="J273" s="15"/>
      <c r="K273" s="15"/>
      <c r="L273" s="16">
        <v>825</v>
      </c>
      <c r="M273" s="15"/>
      <c r="N273" s="15" t="s">
        <v>400</v>
      </c>
      <c r="O273" s="15" t="str">
        <f>HYPERLINK("https://ceds.ed.gov/cedselementdetails.aspx?termid=3824")</f>
        <v>https://ceds.ed.gov/cedselementdetails.aspx?termid=3824</v>
      </c>
    </row>
    <row r="274" spans="1:15" ht="45">
      <c r="A274" s="15" t="s">
        <v>1063</v>
      </c>
      <c r="B274" s="15" t="s">
        <v>1565</v>
      </c>
      <c r="C274" s="15" t="s">
        <v>1567</v>
      </c>
      <c r="D274" s="15" t="s">
        <v>1362</v>
      </c>
      <c r="E274" s="15" t="s">
        <v>1363</v>
      </c>
      <c r="F274" s="15" t="s">
        <v>921</v>
      </c>
      <c r="G274" s="15"/>
      <c r="H274" s="15" t="s">
        <v>3</v>
      </c>
      <c r="I274" s="15"/>
      <c r="J274" s="15"/>
      <c r="K274" s="15"/>
      <c r="L274" s="16">
        <v>1226</v>
      </c>
      <c r="M274" s="15"/>
      <c r="N274" s="15" t="s">
        <v>1365</v>
      </c>
      <c r="O274" s="15" t="str">
        <f>HYPERLINK("https://ceds.ed.gov/cedselementdetails.aspx?termid=4190")</f>
        <v>https://ceds.ed.gov/cedselementdetails.aspx?termid=4190</v>
      </c>
    </row>
    <row r="275" spans="1:15" ht="180">
      <c r="A275" s="15" t="s">
        <v>1063</v>
      </c>
      <c r="B275" s="15" t="s">
        <v>1565</v>
      </c>
      <c r="C275" s="15" t="s">
        <v>1568</v>
      </c>
      <c r="D275" s="15" t="s">
        <v>1243</v>
      </c>
      <c r="E275" s="15" t="s">
        <v>371</v>
      </c>
      <c r="F275" s="17" t="s">
        <v>1244</v>
      </c>
      <c r="G275" s="15" t="s">
        <v>954</v>
      </c>
      <c r="H275" s="15" t="s">
        <v>2</v>
      </c>
      <c r="I275" s="15"/>
      <c r="J275" s="15" t="s">
        <v>1246</v>
      </c>
      <c r="K275" s="15"/>
      <c r="L275" s="16">
        <v>318</v>
      </c>
      <c r="M275" s="15"/>
      <c r="N275" s="15" t="s">
        <v>1247</v>
      </c>
      <c r="O275" s="15" t="str">
        <f>HYPERLINK("https://ceds.ed.gov/cedselementdetails.aspx?termid=3318")</f>
        <v>https://ceds.ed.gov/cedselementdetails.aspx?termid=3318</v>
      </c>
    </row>
    <row r="276" spans="1:15" ht="75">
      <c r="A276" s="15" t="s">
        <v>1063</v>
      </c>
      <c r="B276" s="15" t="s">
        <v>1565</v>
      </c>
      <c r="C276" s="15" t="s">
        <v>1568</v>
      </c>
      <c r="D276" s="15" t="s">
        <v>1280</v>
      </c>
      <c r="E276" s="15" t="s">
        <v>1281</v>
      </c>
      <c r="F276" s="15" t="s">
        <v>0</v>
      </c>
      <c r="G276" s="15" t="s">
        <v>925</v>
      </c>
      <c r="H276" s="15" t="s">
        <v>2</v>
      </c>
      <c r="I276" s="15" t="s">
        <v>1112</v>
      </c>
      <c r="J276" s="15" t="s">
        <v>1282</v>
      </c>
      <c r="K276" s="15"/>
      <c r="L276" s="16">
        <v>633</v>
      </c>
      <c r="M276" s="15"/>
      <c r="N276" s="15" t="s">
        <v>1283</v>
      </c>
      <c r="O276" s="15" t="str">
        <f>HYPERLINK("https://ceds.ed.gov/cedselementdetails.aspx?termid=3626")</f>
        <v>https://ceds.ed.gov/cedselementdetails.aspx?termid=3626</v>
      </c>
    </row>
    <row r="277" spans="1:15" ht="60">
      <c r="A277" s="15" t="s">
        <v>1063</v>
      </c>
      <c r="B277" s="15" t="s">
        <v>1565</v>
      </c>
      <c r="C277" s="15" t="s">
        <v>1568</v>
      </c>
      <c r="D277" s="15" t="s">
        <v>1264</v>
      </c>
      <c r="E277" s="15" t="s">
        <v>1265</v>
      </c>
      <c r="F277" s="15" t="s">
        <v>0</v>
      </c>
      <c r="G277" s="15" t="s">
        <v>1267</v>
      </c>
      <c r="H277" s="15" t="s">
        <v>3</v>
      </c>
      <c r="I277" s="15" t="s">
        <v>1112</v>
      </c>
      <c r="J277" s="15"/>
      <c r="K277" s="15"/>
      <c r="L277" s="16">
        <v>1225</v>
      </c>
      <c r="M277" s="15"/>
      <c r="N277" s="15" t="s">
        <v>1268</v>
      </c>
      <c r="O277" s="15" t="str">
        <f>HYPERLINK("https://ceds.ed.gov/cedselementdetails.aspx?termid=4189")</f>
        <v>https://ceds.ed.gov/cedselementdetails.aspx?termid=4189</v>
      </c>
    </row>
    <row r="278" spans="1:15" ht="45">
      <c r="A278" s="15" t="s">
        <v>1063</v>
      </c>
      <c r="B278" s="15" t="s">
        <v>1565</v>
      </c>
      <c r="C278" s="15" t="s">
        <v>1568</v>
      </c>
      <c r="D278" s="15" t="s">
        <v>829</v>
      </c>
      <c r="E278" s="15" t="s">
        <v>830</v>
      </c>
      <c r="F278" s="15" t="s">
        <v>921</v>
      </c>
      <c r="G278" s="15" t="s">
        <v>956</v>
      </c>
      <c r="H278" s="15" t="s">
        <v>3</v>
      </c>
      <c r="I278" s="15"/>
      <c r="J278" s="15"/>
      <c r="K278" s="15"/>
      <c r="L278" s="16">
        <v>822</v>
      </c>
      <c r="M278" s="15"/>
      <c r="N278" s="15" t="s">
        <v>831</v>
      </c>
      <c r="O278" s="15" t="str">
        <f>HYPERLINK("https://ceds.ed.gov/cedselementdetails.aspx?termid=3821")</f>
        <v>https://ceds.ed.gov/cedselementdetails.aspx?termid=3821</v>
      </c>
    </row>
    <row r="279" spans="1:15" ht="135">
      <c r="A279" s="15" t="s">
        <v>1063</v>
      </c>
      <c r="B279" s="15" t="s">
        <v>1565</v>
      </c>
      <c r="C279" s="15" t="s">
        <v>1568</v>
      </c>
      <c r="D279" s="15" t="s">
        <v>394</v>
      </c>
      <c r="E279" s="15" t="s">
        <v>395</v>
      </c>
      <c r="F279" s="17" t="s">
        <v>1262</v>
      </c>
      <c r="G279" s="15" t="s">
        <v>6</v>
      </c>
      <c r="H279" s="15" t="s">
        <v>3</v>
      </c>
      <c r="I279" s="15"/>
      <c r="J279" s="15"/>
      <c r="K279" s="15"/>
      <c r="L279" s="16">
        <v>824</v>
      </c>
      <c r="M279" s="15"/>
      <c r="N279" s="15" t="s">
        <v>396</v>
      </c>
      <c r="O279" s="15" t="str">
        <f>HYPERLINK("https://ceds.ed.gov/cedselementdetails.aspx?termid=3823")</f>
        <v>https://ceds.ed.gov/cedselementdetails.aspx?termid=3823</v>
      </c>
    </row>
    <row r="280" spans="1:15" ht="180">
      <c r="A280" s="15" t="s">
        <v>1063</v>
      </c>
      <c r="B280" s="15" t="s">
        <v>1565</v>
      </c>
      <c r="C280" s="15" t="s">
        <v>1569</v>
      </c>
      <c r="D280" s="15" t="s">
        <v>381</v>
      </c>
      <c r="E280" s="15" t="s">
        <v>382</v>
      </c>
      <c r="F280" s="17" t="s">
        <v>1259</v>
      </c>
      <c r="G280" s="15" t="s">
        <v>6</v>
      </c>
      <c r="H280" s="15" t="s">
        <v>3</v>
      </c>
      <c r="I280" s="15"/>
      <c r="J280" s="15"/>
      <c r="K280" s="15"/>
      <c r="L280" s="16">
        <v>823</v>
      </c>
      <c r="M280" s="15"/>
      <c r="N280" s="15" t="s">
        <v>383</v>
      </c>
      <c r="O280" s="15" t="str">
        <f>HYPERLINK("https://ceds.ed.gov/cedselementdetails.aspx?termid=3822")</f>
        <v>https://ceds.ed.gov/cedselementdetails.aspx?termid=3822</v>
      </c>
    </row>
    <row r="281" spans="1:15" ht="165">
      <c r="A281" s="15" t="s">
        <v>1063</v>
      </c>
      <c r="B281" s="15" t="s">
        <v>1061</v>
      </c>
      <c r="C281" s="15" t="s">
        <v>1570</v>
      </c>
      <c r="D281" s="15" t="s">
        <v>86</v>
      </c>
      <c r="E281" s="15" t="s">
        <v>87</v>
      </c>
      <c r="F281" s="15" t="s">
        <v>0</v>
      </c>
      <c r="G281" s="15" t="s">
        <v>933</v>
      </c>
      <c r="H281" s="15" t="s">
        <v>1075</v>
      </c>
      <c r="I281" s="15" t="s">
        <v>20</v>
      </c>
      <c r="J281" s="15"/>
      <c r="K281" s="15"/>
      <c r="L281" s="16">
        <v>1067</v>
      </c>
      <c r="M281" s="15"/>
      <c r="N281" s="15" t="s">
        <v>88</v>
      </c>
      <c r="O281" s="15" t="str">
        <f>HYPERLINK("https://ceds.ed.gov/cedselementdetails.aspx?termid=3152")</f>
        <v>https://ceds.ed.gov/cedselementdetails.aspx?termid=3152</v>
      </c>
    </row>
    <row r="282" spans="1:15" ht="75">
      <c r="A282" s="15" t="s">
        <v>1063</v>
      </c>
      <c r="B282" s="15" t="s">
        <v>1061</v>
      </c>
      <c r="C282" s="15" t="s">
        <v>1570</v>
      </c>
      <c r="D282" s="15" t="s">
        <v>1311</v>
      </c>
      <c r="E282" s="15" t="s">
        <v>1312</v>
      </c>
      <c r="F282" s="15" t="s">
        <v>943</v>
      </c>
      <c r="G282" s="15"/>
      <c r="H282" s="15" t="s">
        <v>3</v>
      </c>
      <c r="I282" s="15"/>
      <c r="J282" s="15"/>
      <c r="K282" s="15"/>
      <c r="L282" s="16">
        <v>1190</v>
      </c>
      <c r="M282" s="15"/>
      <c r="N282" s="15" t="s">
        <v>1314</v>
      </c>
      <c r="O282" s="15" t="str">
        <f>HYPERLINK("https://ceds.ed.gov/cedselementdetails.aspx?termid=4141")</f>
        <v>https://ceds.ed.gov/cedselementdetails.aspx?termid=4141</v>
      </c>
    </row>
    <row r="283" spans="1:15" ht="165">
      <c r="A283" s="15" t="s">
        <v>1063</v>
      </c>
      <c r="B283" s="15" t="s">
        <v>1061</v>
      </c>
      <c r="C283" s="15" t="s">
        <v>1570</v>
      </c>
      <c r="D283" s="15" t="s">
        <v>268</v>
      </c>
      <c r="E283" s="15" t="s">
        <v>269</v>
      </c>
      <c r="F283" s="15" t="s">
        <v>0</v>
      </c>
      <c r="G283" s="15" t="s">
        <v>930</v>
      </c>
      <c r="H283" s="15" t="s">
        <v>1075</v>
      </c>
      <c r="I283" s="15" t="s">
        <v>16</v>
      </c>
      <c r="J283" s="15"/>
      <c r="K283" s="15"/>
      <c r="L283" s="16">
        <v>28</v>
      </c>
      <c r="M283" s="15"/>
      <c r="N283" s="15" t="s">
        <v>270</v>
      </c>
      <c r="O283" s="15" t="str">
        <f>HYPERLINK("https://ceds.ed.gov/cedselementdetails.aspx?termid=3028")</f>
        <v>https://ceds.ed.gov/cedselementdetails.aspx?termid=3028</v>
      </c>
    </row>
    <row r="284" spans="1:15" ht="409.5">
      <c r="A284" s="15" t="s">
        <v>1063</v>
      </c>
      <c r="B284" s="15" t="s">
        <v>1061</v>
      </c>
      <c r="C284" s="15" t="s">
        <v>1570</v>
      </c>
      <c r="D284" s="15" t="s">
        <v>271</v>
      </c>
      <c r="E284" s="15" t="s">
        <v>272</v>
      </c>
      <c r="F284" s="17" t="s">
        <v>1176</v>
      </c>
      <c r="G284" s="15" t="s">
        <v>931</v>
      </c>
      <c r="H284" s="15" t="s">
        <v>2</v>
      </c>
      <c r="I284" s="15"/>
      <c r="J284" s="15" t="s">
        <v>273</v>
      </c>
      <c r="K284" s="15"/>
      <c r="L284" s="16">
        <v>29</v>
      </c>
      <c r="M284" s="15"/>
      <c r="N284" s="15" t="s">
        <v>274</v>
      </c>
      <c r="O284" s="15" t="str">
        <f>HYPERLINK("https://ceds.ed.gov/cedselementdetails.aspx?termid=3029")</f>
        <v>https://ceds.ed.gov/cedselementdetails.aspx?termid=3029</v>
      </c>
    </row>
    <row r="285" spans="1:15" ht="330">
      <c r="A285" s="15" t="s">
        <v>1063</v>
      </c>
      <c r="B285" s="15" t="s">
        <v>1061</v>
      </c>
      <c r="C285" s="15" t="s">
        <v>1570</v>
      </c>
      <c r="D285" s="15" t="s">
        <v>59</v>
      </c>
      <c r="E285" s="15" t="s">
        <v>60</v>
      </c>
      <c r="F285" s="17" t="s">
        <v>1090</v>
      </c>
      <c r="G285" s="15" t="s">
        <v>928</v>
      </c>
      <c r="H285" s="15" t="s">
        <v>2</v>
      </c>
      <c r="I285" s="15"/>
      <c r="J285" s="15" t="s">
        <v>61</v>
      </c>
      <c r="K285" s="15"/>
      <c r="L285" s="16">
        <v>21</v>
      </c>
      <c r="M285" s="15"/>
      <c r="N285" s="15" t="s">
        <v>62</v>
      </c>
      <c r="O285" s="15" t="str">
        <f>HYPERLINK("https://ceds.ed.gov/cedselementdetails.aspx?termid=3021")</f>
        <v>https://ceds.ed.gov/cedselementdetails.aspx?termid=3021</v>
      </c>
    </row>
    <row r="286" spans="1:15" ht="165">
      <c r="A286" s="15" t="s">
        <v>1063</v>
      </c>
      <c r="B286" s="15" t="s">
        <v>1061</v>
      </c>
      <c r="C286" s="15" t="s">
        <v>1570</v>
      </c>
      <c r="D286" s="15" t="s">
        <v>1100</v>
      </c>
      <c r="E286" s="15" t="s">
        <v>393</v>
      </c>
      <c r="F286" s="17" t="s">
        <v>1008</v>
      </c>
      <c r="G286" s="15" t="s">
        <v>118</v>
      </c>
      <c r="H286" s="15" t="s">
        <v>3</v>
      </c>
      <c r="I286" s="15"/>
      <c r="J286" s="15"/>
      <c r="K286" s="15"/>
      <c r="L286" s="16">
        <v>1000</v>
      </c>
      <c r="M286" s="15"/>
      <c r="N286" s="15" t="s">
        <v>1102</v>
      </c>
      <c r="O286" s="15" t="str">
        <f>HYPERLINK("https://ceds.ed.gov/cedselementdetails.aspx?termid=4003")</f>
        <v>https://ceds.ed.gov/cedselementdetails.aspx?termid=4003</v>
      </c>
    </row>
    <row r="287" spans="1:15" ht="390">
      <c r="A287" s="15" t="s">
        <v>1063</v>
      </c>
      <c r="B287" s="15" t="s">
        <v>1061</v>
      </c>
      <c r="C287" s="15" t="s">
        <v>1570</v>
      </c>
      <c r="D287" s="15" t="s">
        <v>183</v>
      </c>
      <c r="E287" s="15" t="s">
        <v>184</v>
      </c>
      <c r="F287" s="17" t="s">
        <v>995</v>
      </c>
      <c r="G287" s="15" t="s">
        <v>938</v>
      </c>
      <c r="H287" s="15" t="s">
        <v>2</v>
      </c>
      <c r="I287" s="15"/>
      <c r="J287" s="15" t="s">
        <v>185</v>
      </c>
      <c r="K287" s="15" t="s">
        <v>186</v>
      </c>
      <c r="L287" s="16">
        <v>26</v>
      </c>
      <c r="M287" s="15"/>
      <c r="N287" s="15" t="s">
        <v>187</v>
      </c>
      <c r="O287" s="15" t="str">
        <f>HYPERLINK("https://ceds.ed.gov/cedselementdetails.aspx?termid=3026")</f>
        <v>https://ceds.ed.gov/cedselementdetails.aspx?termid=3026</v>
      </c>
    </row>
    <row r="288" spans="1:15" ht="360">
      <c r="A288" s="15" t="s">
        <v>1063</v>
      </c>
      <c r="B288" s="15" t="s">
        <v>1061</v>
      </c>
      <c r="C288" s="15" t="s">
        <v>1570</v>
      </c>
      <c r="D288" s="15" t="s">
        <v>152</v>
      </c>
      <c r="E288" s="15" t="s">
        <v>153</v>
      </c>
      <c r="F288" s="17" t="s">
        <v>993</v>
      </c>
      <c r="G288" s="15" t="s">
        <v>935</v>
      </c>
      <c r="H288" s="15" t="s">
        <v>2</v>
      </c>
      <c r="I288" s="15"/>
      <c r="J288" s="15" t="s">
        <v>154</v>
      </c>
      <c r="K288" s="15"/>
      <c r="L288" s="16">
        <v>177</v>
      </c>
      <c r="M288" s="15"/>
      <c r="N288" s="15" t="s">
        <v>155</v>
      </c>
      <c r="O288" s="15" t="str">
        <f>HYPERLINK("https://ceds.ed.gov/cedselementdetails.aspx?termid=3177")</f>
        <v>https://ceds.ed.gov/cedselementdetails.aspx?termid=3177</v>
      </c>
    </row>
    <row r="289" spans="1:15" ht="30">
      <c r="A289" s="15" t="s">
        <v>1063</v>
      </c>
      <c r="B289" s="15" t="s">
        <v>1061</v>
      </c>
      <c r="C289" s="15" t="s">
        <v>1570</v>
      </c>
      <c r="D289" s="15" t="s">
        <v>157</v>
      </c>
      <c r="E289" s="15" t="s">
        <v>158</v>
      </c>
      <c r="F289" s="15" t="s">
        <v>0</v>
      </c>
      <c r="G289" s="15" t="s">
        <v>934</v>
      </c>
      <c r="H289" s="15"/>
      <c r="I289" s="15" t="s">
        <v>107</v>
      </c>
      <c r="J289" s="15"/>
      <c r="K289" s="15"/>
      <c r="L289" s="16">
        <v>382</v>
      </c>
      <c r="M289" s="15"/>
      <c r="N289" s="15" t="s">
        <v>159</v>
      </c>
      <c r="O289" s="15" t="str">
        <f>HYPERLINK("https://ceds.ed.gov/cedselementdetails.aspx?termid=3373")</f>
        <v>https://ceds.ed.gov/cedselementdetails.aspx?termid=3373</v>
      </c>
    </row>
    <row r="290" spans="1:15" ht="409.5">
      <c r="A290" s="15" t="s">
        <v>1063</v>
      </c>
      <c r="B290" s="15" t="s">
        <v>1061</v>
      </c>
      <c r="C290" s="15" t="s">
        <v>1570</v>
      </c>
      <c r="D290" s="15" t="s">
        <v>275</v>
      </c>
      <c r="E290" s="15" t="s">
        <v>276</v>
      </c>
      <c r="F290" s="17" t="s">
        <v>1177</v>
      </c>
      <c r="G290" s="15" t="s">
        <v>937</v>
      </c>
      <c r="H290" s="15" t="s">
        <v>2</v>
      </c>
      <c r="I290" s="15"/>
      <c r="J290" s="15" t="s">
        <v>277</v>
      </c>
      <c r="K290" s="15"/>
      <c r="L290" s="16">
        <v>415</v>
      </c>
      <c r="M290" s="15"/>
      <c r="N290" s="15" t="s">
        <v>278</v>
      </c>
      <c r="O290" s="15" t="str">
        <f>HYPERLINK("https://ceds.ed.gov/cedselementdetails.aspx?termid=3405")</f>
        <v>https://ceds.ed.gov/cedselementdetails.aspx?termid=3405</v>
      </c>
    </row>
    <row r="291" spans="1:15" ht="409.5">
      <c r="A291" s="15" t="s">
        <v>1063</v>
      </c>
      <c r="B291" s="15" t="s">
        <v>1061</v>
      </c>
      <c r="C291" s="15" t="s">
        <v>1570</v>
      </c>
      <c r="D291" s="15" t="s">
        <v>275</v>
      </c>
      <c r="E291" s="15" t="s">
        <v>276</v>
      </c>
      <c r="F291" s="17" t="s">
        <v>1177</v>
      </c>
      <c r="G291" s="15" t="s">
        <v>937</v>
      </c>
      <c r="H291" s="15" t="s">
        <v>2</v>
      </c>
      <c r="I291" s="15"/>
      <c r="J291" s="15" t="s">
        <v>277</v>
      </c>
      <c r="K291" s="15"/>
      <c r="L291" s="16">
        <v>415</v>
      </c>
      <c r="M291" s="15"/>
      <c r="N291" s="15" t="s">
        <v>278</v>
      </c>
      <c r="O291" s="15" t="str">
        <f>HYPERLINK("https://ceds.ed.gov/cedselementdetails.aspx?termid=3405")</f>
        <v>https://ceds.ed.gov/cedselementdetails.aspx?termid=3405</v>
      </c>
    </row>
    <row r="292" spans="1:15" ht="165">
      <c r="A292" s="15" t="s">
        <v>1063</v>
      </c>
      <c r="B292" s="15" t="s">
        <v>1061</v>
      </c>
      <c r="C292" s="15" t="s">
        <v>1570</v>
      </c>
      <c r="D292" s="15" t="s">
        <v>76</v>
      </c>
      <c r="E292" s="15" t="s">
        <v>77</v>
      </c>
      <c r="F292" s="17" t="s">
        <v>990</v>
      </c>
      <c r="G292" s="15" t="s">
        <v>931</v>
      </c>
      <c r="H292" s="15" t="s">
        <v>1075</v>
      </c>
      <c r="I292" s="15"/>
      <c r="J292" s="15"/>
      <c r="K292" s="15"/>
      <c r="L292" s="16">
        <v>605</v>
      </c>
      <c r="M292" s="15"/>
      <c r="N292" s="15" t="s">
        <v>78</v>
      </c>
      <c r="O292" s="15" t="str">
        <f>HYPERLINK("https://ceds.ed.gov/cedselementdetails.aspx?termid=3598")</f>
        <v>https://ceds.ed.gov/cedselementdetails.aspx?termid=3598</v>
      </c>
    </row>
    <row r="293" spans="1:15" ht="150">
      <c r="A293" s="15" t="s">
        <v>1063</v>
      </c>
      <c r="B293" s="15" t="s">
        <v>1061</v>
      </c>
      <c r="C293" s="15" t="s">
        <v>1570</v>
      </c>
      <c r="D293" s="15" t="s">
        <v>80</v>
      </c>
      <c r="E293" s="15" t="s">
        <v>81</v>
      </c>
      <c r="F293" s="15" t="s">
        <v>0</v>
      </c>
      <c r="G293" s="15" t="s">
        <v>932</v>
      </c>
      <c r="H293" s="15" t="s">
        <v>1075</v>
      </c>
      <c r="I293" s="15" t="s">
        <v>17</v>
      </c>
      <c r="J293" s="15"/>
      <c r="K293" s="15"/>
      <c r="L293" s="16">
        <v>24</v>
      </c>
      <c r="M293" s="15"/>
      <c r="N293" s="15" t="s">
        <v>82</v>
      </c>
      <c r="O293" s="15" t="str">
        <f>HYPERLINK("https://ceds.ed.gov/cedselementdetails.aspx?termid=3024")</f>
        <v>https://ceds.ed.gov/cedselementdetails.aspx?termid=3024</v>
      </c>
    </row>
    <row r="294" spans="1:15" ht="45">
      <c r="A294" s="15" t="s">
        <v>1063</v>
      </c>
      <c r="B294" s="15" t="s">
        <v>1061</v>
      </c>
      <c r="C294" s="15" t="s">
        <v>1570</v>
      </c>
      <c r="D294" s="15" t="s">
        <v>83</v>
      </c>
      <c r="E294" s="15" t="s">
        <v>84</v>
      </c>
      <c r="F294" s="15" t="s">
        <v>0</v>
      </c>
      <c r="G294" s="15" t="s">
        <v>929</v>
      </c>
      <c r="H294" s="15" t="s">
        <v>1075</v>
      </c>
      <c r="I294" s="15" t="s">
        <v>20</v>
      </c>
      <c r="J294" s="15"/>
      <c r="K294" s="15"/>
      <c r="L294" s="16">
        <v>366</v>
      </c>
      <c r="M294" s="15"/>
      <c r="N294" s="15" t="s">
        <v>85</v>
      </c>
      <c r="O294" s="15" t="str">
        <f>HYPERLINK("https://ceds.ed.gov/cedselementdetails.aspx?termid=3365")</f>
        <v>https://ceds.ed.gov/cedselementdetails.aspx?termid=3365</v>
      </c>
    </row>
    <row r="295" spans="1:15" ht="45">
      <c r="A295" s="15" t="s">
        <v>1063</v>
      </c>
      <c r="B295" s="15" t="s">
        <v>1061</v>
      </c>
      <c r="C295" s="15" t="s">
        <v>1570</v>
      </c>
      <c r="D295" s="15" t="s">
        <v>203</v>
      </c>
      <c r="E295" s="15" t="s">
        <v>1149</v>
      </c>
      <c r="F295" s="15" t="s">
        <v>921</v>
      </c>
      <c r="G295" s="15" t="s">
        <v>929</v>
      </c>
      <c r="H295" s="15" t="s">
        <v>2</v>
      </c>
      <c r="I295" s="15"/>
      <c r="J295" s="15" t="s">
        <v>154</v>
      </c>
      <c r="K295" s="15"/>
      <c r="L295" s="16">
        <v>384</v>
      </c>
      <c r="M295" s="15"/>
      <c r="N295" s="15" t="s">
        <v>204</v>
      </c>
      <c r="O295" s="15" t="str">
        <f>HYPERLINK("https://ceds.ed.gov/cedselementdetails.aspx?termid=3375")</f>
        <v>https://ceds.ed.gov/cedselementdetails.aspx?termid=3375</v>
      </c>
    </row>
    <row r="296" spans="1:15" ht="30">
      <c r="A296" s="15" t="s">
        <v>1063</v>
      </c>
      <c r="B296" s="15" t="s">
        <v>1061</v>
      </c>
      <c r="C296" s="15" t="s">
        <v>1570</v>
      </c>
      <c r="D296" s="15" t="s">
        <v>109</v>
      </c>
      <c r="E296" s="15" t="s">
        <v>110</v>
      </c>
      <c r="F296" s="15" t="s">
        <v>0</v>
      </c>
      <c r="G296" s="15" t="s">
        <v>934</v>
      </c>
      <c r="H296" s="15"/>
      <c r="I296" s="15" t="s">
        <v>20</v>
      </c>
      <c r="J296" s="15"/>
      <c r="K296" s="15"/>
      <c r="L296" s="16">
        <v>630</v>
      </c>
      <c r="M296" s="15"/>
      <c r="N296" s="15" t="s">
        <v>111</v>
      </c>
      <c r="O296" s="15" t="str">
        <f>HYPERLINK("https://ceds.ed.gov/cedselementdetails.aspx?termid=3623")</f>
        <v>https://ceds.ed.gov/cedselementdetails.aspx?termid=3623</v>
      </c>
    </row>
    <row r="297" spans="1:15" ht="300">
      <c r="A297" s="15" t="s">
        <v>1063</v>
      </c>
      <c r="B297" s="15" t="s">
        <v>1061</v>
      </c>
      <c r="C297" s="15" t="s">
        <v>1570</v>
      </c>
      <c r="D297" s="15" t="s">
        <v>145</v>
      </c>
      <c r="E297" s="15" t="s">
        <v>146</v>
      </c>
      <c r="F297" s="17" t="s">
        <v>992</v>
      </c>
      <c r="G297" s="15" t="s">
        <v>934</v>
      </c>
      <c r="H297" s="15"/>
      <c r="I297" s="15"/>
      <c r="J297" s="15"/>
      <c r="K297" s="15"/>
      <c r="L297" s="16">
        <v>390</v>
      </c>
      <c r="M297" s="15"/>
      <c r="N297" s="15" t="s">
        <v>147</v>
      </c>
      <c r="O297" s="15" t="str">
        <f>HYPERLINK("https://ceds.ed.gov/cedselementdetails.aspx?termid=3382")</f>
        <v>https://ceds.ed.gov/cedselementdetails.aspx?termid=3382</v>
      </c>
    </row>
    <row r="298" spans="1:15" ht="390">
      <c r="A298" s="15" t="s">
        <v>1063</v>
      </c>
      <c r="B298" s="15" t="s">
        <v>1061</v>
      </c>
      <c r="C298" s="15" t="s">
        <v>1570</v>
      </c>
      <c r="D298" s="15" t="s">
        <v>94</v>
      </c>
      <c r="E298" s="15" t="s">
        <v>95</v>
      </c>
      <c r="F298" s="17" t="s">
        <v>991</v>
      </c>
      <c r="G298" s="15" t="s">
        <v>934</v>
      </c>
      <c r="H298" s="15"/>
      <c r="I298" s="15"/>
      <c r="J298" s="15"/>
      <c r="K298" s="15"/>
      <c r="L298" s="16">
        <v>392</v>
      </c>
      <c r="M298" s="15"/>
      <c r="N298" s="15" t="s">
        <v>96</v>
      </c>
      <c r="O298" s="15" t="str">
        <f>HYPERLINK("https://ceds.ed.gov/cedselementdetails.aspx?termid=3384")</f>
        <v>https://ceds.ed.gov/cedselementdetails.aspx?termid=3384</v>
      </c>
    </row>
    <row r="299" spans="1:15" ht="30">
      <c r="A299" s="15" t="s">
        <v>1063</v>
      </c>
      <c r="B299" s="15" t="s">
        <v>1061</v>
      </c>
      <c r="C299" s="15" t="s">
        <v>1570</v>
      </c>
      <c r="D299" s="15" t="s">
        <v>97</v>
      </c>
      <c r="E299" s="15" t="s">
        <v>98</v>
      </c>
      <c r="F299" s="15" t="s">
        <v>0</v>
      </c>
      <c r="G299" s="15"/>
      <c r="H299" s="15"/>
      <c r="I299" s="15" t="s">
        <v>20</v>
      </c>
      <c r="J299" s="15"/>
      <c r="K299" s="15"/>
      <c r="L299" s="16">
        <v>709</v>
      </c>
      <c r="M299" s="15"/>
      <c r="N299" s="15" t="s">
        <v>99</v>
      </c>
      <c r="O299" s="15" t="str">
        <f>HYPERLINK("https://ceds.ed.gov/cedselementdetails.aspx?termid=3685")</f>
        <v>https://ceds.ed.gov/cedselementdetails.aspx?termid=3685</v>
      </c>
    </row>
    <row r="300" spans="1:15" ht="30">
      <c r="A300" s="15" t="s">
        <v>1063</v>
      </c>
      <c r="B300" s="15" t="s">
        <v>1061</v>
      </c>
      <c r="C300" s="15" t="s">
        <v>1570</v>
      </c>
      <c r="D300" s="15" t="s">
        <v>120</v>
      </c>
      <c r="E300" s="15" t="s">
        <v>121</v>
      </c>
      <c r="F300" s="15" t="s">
        <v>0</v>
      </c>
      <c r="G300" s="15" t="s">
        <v>934</v>
      </c>
      <c r="H300" s="15"/>
      <c r="I300" s="15" t="s">
        <v>107</v>
      </c>
      <c r="J300" s="15"/>
      <c r="K300" s="15"/>
      <c r="L300" s="16">
        <v>393</v>
      </c>
      <c r="M300" s="15"/>
      <c r="N300" s="15" t="s">
        <v>122</v>
      </c>
      <c r="O300" s="15" t="str">
        <f>HYPERLINK("https://ceds.ed.gov/cedselementdetails.aspx?termid=3385")</f>
        <v>https://ceds.ed.gov/cedselementdetails.aspx?termid=3385</v>
      </c>
    </row>
    <row r="301" spans="1:15" ht="30">
      <c r="A301" s="15" t="s">
        <v>1063</v>
      </c>
      <c r="B301" s="15" t="s">
        <v>1061</v>
      </c>
      <c r="C301" s="15" t="s">
        <v>1570</v>
      </c>
      <c r="D301" s="15" t="s">
        <v>91</v>
      </c>
      <c r="E301" s="15" t="s">
        <v>92</v>
      </c>
      <c r="F301" s="15" t="s">
        <v>0</v>
      </c>
      <c r="G301" s="15" t="s">
        <v>934</v>
      </c>
      <c r="H301" s="15"/>
      <c r="I301" s="15" t="s">
        <v>68</v>
      </c>
      <c r="J301" s="15"/>
      <c r="K301" s="15"/>
      <c r="L301" s="16">
        <v>403</v>
      </c>
      <c r="M301" s="15"/>
      <c r="N301" s="15" t="s">
        <v>93</v>
      </c>
      <c r="O301" s="15" t="str">
        <f>HYPERLINK("https://ceds.ed.gov/cedselementdetails.aspx?termid=3395")</f>
        <v>https://ceds.ed.gov/cedselementdetails.aspx?termid=3395</v>
      </c>
    </row>
    <row r="302" spans="1:15" ht="45">
      <c r="A302" s="15" t="s">
        <v>1063</v>
      </c>
      <c r="B302" s="15" t="s">
        <v>1061</v>
      </c>
      <c r="C302" s="15" t="s">
        <v>1570</v>
      </c>
      <c r="D302" s="15" t="s">
        <v>143</v>
      </c>
      <c r="E302" s="15" t="s">
        <v>1137</v>
      </c>
      <c r="F302" s="15" t="s">
        <v>0</v>
      </c>
      <c r="G302" s="15" t="s">
        <v>934</v>
      </c>
      <c r="H302" s="15" t="s">
        <v>2</v>
      </c>
      <c r="I302" s="15" t="s">
        <v>79</v>
      </c>
      <c r="J302" s="15" t="s">
        <v>154</v>
      </c>
      <c r="K302" s="15"/>
      <c r="L302" s="16">
        <v>400</v>
      </c>
      <c r="M302" s="15"/>
      <c r="N302" s="15" t="s">
        <v>144</v>
      </c>
      <c r="O302" s="15" t="str">
        <f>HYPERLINK("https://ceds.ed.gov/cedselementdetails.aspx?termid=3392")</f>
        <v>https://ceds.ed.gov/cedselementdetails.aspx?termid=3392</v>
      </c>
    </row>
    <row r="303" spans="1:15" ht="45">
      <c r="A303" s="15" t="s">
        <v>1063</v>
      </c>
      <c r="B303" s="15" t="s">
        <v>1061</v>
      </c>
      <c r="C303" s="15" t="s">
        <v>1570</v>
      </c>
      <c r="D303" s="15" t="s">
        <v>1134</v>
      </c>
      <c r="E303" s="15" t="s">
        <v>200</v>
      </c>
      <c r="F303" s="15" t="s">
        <v>0</v>
      </c>
      <c r="G303" s="15" t="s">
        <v>934</v>
      </c>
      <c r="H303" s="15" t="s">
        <v>2</v>
      </c>
      <c r="I303" s="15" t="s">
        <v>20</v>
      </c>
      <c r="J303" s="15" t="s">
        <v>1135</v>
      </c>
      <c r="K303" s="15"/>
      <c r="L303" s="16">
        <v>421</v>
      </c>
      <c r="M303" s="15"/>
      <c r="N303" s="15" t="s">
        <v>1136</v>
      </c>
      <c r="O303" s="15" t="str">
        <f>HYPERLINK("https://ceds.ed.gov/cedselementdetails.aspx?termid=3411")</f>
        <v>https://ceds.ed.gov/cedselementdetails.aspx?termid=3411</v>
      </c>
    </row>
    <row r="304" spans="1:15" ht="45">
      <c r="A304" s="15" t="s">
        <v>1063</v>
      </c>
      <c r="B304" s="15" t="s">
        <v>1061</v>
      </c>
      <c r="C304" s="15" t="s">
        <v>1570</v>
      </c>
      <c r="D304" s="15" t="s">
        <v>137</v>
      </c>
      <c r="E304" s="15" t="s">
        <v>138</v>
      </c>
      <c r="F304" s="15" t="s">
        <v>0</v>
      </c>
      <c r="G304" s="15" t="s">
        <v>934</v>
      </c>
      <c r="H304" s="15" t="s">
        <v>2</v>
      </c>
      <c r="I304" s="15" t="s">
        <v>20</v>
      </c>
      <c r="J304" s="15" t="s">
        <v>139</v>
      </c>
      <c r="K304" s="15"/>
      <c r="L304" s="16">
        <v>423</v>
      </c>
      <c r="M304" s="15"/>
      <c r="N304" s="15" t="s">
        <v>140</v>
      </c>
      <c r="O304" s="15" t="str">
        <f>HYPERLINK("https://ceds.ed.gov/cedselementdetails.aspx?termid=3413")</f>
        <v>https://ceds.ed.gov/cedselementdetails.aspx?termid=3413</v>
      </c>
    </row>
    <row r="305" spans="1:15" ht="30">
      <c r="A305" s="15" t="s">
        <v>1063</v>
      </c>
      <c r="B305" s="15" t="s">
        <v>1061</v>
      </c>
      <c r="C305" s="15" t="s">
        <v>1570</v>
      </c>
      <c r="D305" s="15" t="s">
        <v>1131</v>
      </c>
      <c r="E305" s="15" t="s">
        <v>199</v>
      </c>
      <c r="F305" s="15" t="s">
        <v>0</v>
      </c>
      <c r="G305" s="15" t="s">
        <v>934</v>
      </c>
      <c r="H305" s="15" t="s">
        <v>2</v>
      </c>
      <c r="I305" s="15" t="s">
        <v>20</v>
      </c>
      <c r="J305" s="15" t="s">
        <v>1132</v>
      </c>
      <c r="K305" s="15"/>
      <c r="L305" s="16">
        <v>422</v>
      </c>
      <c r="M305" s="15"/>
      <c r="N305" s="15" t="s">
        <v>1133</v>
      </c>
      <c r="O305" s="15" t="str">
        <f>HYPERLINK("https://ceds.ed.gov/cedselementdetails.aspx?termid=3412")</f>
        <v>https://ceds.ed.gov/cedselementdetails.aspx?termid=3412</v>
      </c>
    </row>
    <row r="306" spans="1:15" ht="30">
      <c r="A306" s="15" t="s">
        <v>1063</v>
      </c>
      <c r="B306" s="15" t="s">
        <v>1061</v>
      </c>
      <c r="C306" s="15" t="s">
        <v>1570</v>
      </c>
      <c r="D306" s="15" t="s">
        <v>115</v>
      </c>
      <c r="E306" s="15" t="s">
        <v>116</v>
      </c>
      <c r="F306" s="15" t="s">
        <v>0</v>
      </c>
      <c r="G306" s="15"/>
      <c r="H306" s="15"/>
      <c r="I306" s="15" t="s">
        <v>15</v>
      </c>
      <c r="J306" s="15"/>
      <c r="K306" s="15"/>
      <c r="L306" s="16">
        <v>708</v>
      </c>
      <c r="M306" s="15"/>
      <c r="N306" s="15" t="s">
        <v>117</v>
      </c>
      <c r="O306" s="15" t="str">
        <f>HYPERLINK("https://ceds.ed.gov/cedselementdetails.aspx?termid=3684")</f>
        <v>https://ceds.ed.gov/cedselementdetails.aspx?termid=3684</v>
      </c>
    </row>
    <row r="307" spans="1:15" ht="30">
      <c r="A307" s="15" t="s">
        <v>1063</v>
      </c>
      <c r="B307" s="15" t="s">
        <v>1061</v>
      </c>
      <c r="C307" s="15" t="s">
        <v>1570</v>
      </c>
      <c r="D307" s="15" t="s">
        <v>112</v>
      </c>
      <c r="E307" s="15" t="s">
        <v>113</v>
      </c>
      <c r="F307" s="15" t="s">
        <v>0</v>
      </c>
      <c r="G307" s="15"/>
      <c r="H307" s="15"/>
      <c r="I307" s="15" t="s">
        <v>15</v>
      </c>
      <c r="J307" s="15"/>
      <c r="K307" s="15"/>
      <c r="L307" s="16">
        <v>707</v>
      </c>
      <c r="M307" s="15"/>
      <c r="N307" s="15" t="s">
        <v>114</v>
      </c>
      <c r="O307" s="15" t="str">
        <f>HYPERLINK("https://ceds.ed.gov/cedselementdetails.aspx?termid=3683")</f>
        <v>https://ceds.ed.gov/cedselementdetails.aspx?termid=3683</v>
      </c>
    </row>
    <row r="308" spans="1:15" ht="45">
      <c r="A308" s="15" t="s">
        <v>1063</v>
      </c>
      <c r="B308" s="15" t="s">
        <v>1061</v>
      </c>
      <c r="C308" s="15" t="s">
        <v>1570</v>
      </c>
      <c r="D308" s="15" t="s">
        <v>100</v>
      </c>
      <c r="E308" s="15" t="s">
        <v>101</v>
      </c>
      <c r="F308" s="15" t="s">
        <v>0</v>
      </c>
      <c r="G308" s="15" t="s">
        <v>934</v>
      </c>
      <c r="H308" s="15" t="s">
        <v>2</v>
      </c>
      <c r="I308" s="15" t="s">
        <v>102</v>
      </c>
      <c r="J308" s="15" t="s">
        <v>103</v>
      </c>
      <c r="K308" s="15"/>
      <c r="L308" s="16">
        <v>391</v>
      </c>
      <c r="M308" s="15"/>
      <c r="N308" s="15" t="s">
        <v>104</v>
      </c>
      <c r="O308" s="15" t="str">
        <f>HYPERLINK("https://ceds.ed.gov/cedselementdetails.aspx?termid=3383")</f>
        <v>https://ceds.ed.gov/cedselementdetails.aspx?termid=3383</v>
      </c>
    </row>
    <row r="309" spans="1:15" ht="30">
      <c r="A309" s="15" t="s">
        <v>1063</v>
      </c>
      <c r="B309" s="15" t="s">
        <v>1061</v>
      </c>
      <c r="C309" s="15" t="s">
        <v>1570</v>
      </c>
      <c r="D309" s="15" t="s">
        <v>105</v>
      </c>
      <c r="E309" s="15" t="s">
        <v>106</v>
      </c>
      <c r="F309" s="15" t="s">
        <v>0</v>
      </c>
      <c r="G309" s="15" t="s">
        <v>934</v>
      </c>
      <c r="H309" s="15"/>
      <c r="I309" s="15" t="s">
        <v>107</v>
      </c>
      <c r="J309" s="15"/>
      <c r="K309" s="15"/>
      <c r="L309" s="16">
        <v>398</v>
      </c>
      <c r="M309" s="15"/>
      <c r="N309" s="15" t="s">
        <v>108</v>
      </c>
      <c r="O309" s="15" t="str">
        <f>HYPERLINK("https://ceds.ed.gov/cedselementdetails.aspx?termid=3390")</f>
        <v>https://ceds.ed.gov/cedselementdetails.aspx?termid=3390</v>
      </c>
    </row>
    <row r="310" spans="1:15" ht="60">
      <c r="A310" s="15" t="s">
        <v>1063</v>
      </c>
      <c r="B310" s="15" t="s">
        <v>1061</v>
      </c>
      <c r="C310" s="15" t="s">
        <v>1570</v>
      </c>
      <c r="D310" s="15" t="s">
        <v>1116</v>
      </c>
      <c r="E310" s="15" t="s">
        <v>89</v>
      </c>
      <c r="F310" s="15" t="s">
        <v>0</v>
      </c>
      <c r="G310" s="15" t="s">
        <v>934</v>
      </c>
      <c r="H310" s="15" t="s">
        <v>2</v>
      </c>
      <c r="I310" s="15" t="s">
        <v>20</v>
      </c>
      <c r="J310" s="15" t="s">
        <v>1118</v>
      </c>
      <c r="K310" s="15" t="s">
        <v>90</v>
      </c>
      <c r="L310" s="16">
        <v>406</v>
      </c>
      <c r="M310" s="15"/>
      <c r="N310" s="15" t="s">
        <v>1119</v>
      </c>
      <c r="O310" s="15" t="str">
        <f>HYPERLINK("https://ceds.ed.gov/cedselementdetails.aspx?termid=3397")</f>
        <v>https://ceds.ed.gov/cedselementdetails.aspx?termid=3397</v>
      </c>
    </row>
    <row r="311" spans="1:15" ht="45">
      <c r="A311" s="15" t="s">
        <v>1063</v>
      </c>
      <c r="B311" s="15" t="s">
        <v>1061</v>
      </c>
      <c r="C311" s="15" t="s">
        <v>1570</v>
      </c>
      <c r="D311" s="15" t="s">
        <v>246</v>
      </c>
      <c r="E311" s="15" t="s">
        <v>247</v>
      </c>
      <c r="F311" s="15" t="s">
        <v>0</v>
      </c>
      <c r="G311" s="15" t="s">
        <v>934</v>
      </c>
      <c r="H311" s="15" t="s">
        <v>2</v>
      </c>
      <c r="I311" s="15" t="s">
        <v>20</v>
      </c>
      <c r="J311" s="15" t="s">
        <v>248</v>
      </c>
      <c r="K311" s="15" t="s">
        <v>249</v>
      </c>
      <c r="L311" s="16">
        <v>397</v>
      </c>
      <c r="M311" s="15"/>
      <c r="N311" s="15" t="s">
        <v>250</v>
      </c>
      <c r="O311" s="15" t="str">
        <f>HYPERLINK("https://ceds.ed.gov/cedselementdetails.aspx?termid=3389")</f>
        <v>https://ceds.ed.gov/cedselementdetails.aspx?termid=3389</v>
      </c>
    </row>
    <row r="312" spans="1:15" ht="45">
      <c r="A312" s="15" t="s">
        <v>1063</v>
      </c>
      <c r="B312" s="15" t="s">
        <v>1061</v>
      </c>
      <c r="C312" s="15" t="s">
        <v>1570</v>
      </c>
      <c r="D312" s="15" t="s">
        <v>243</v>
      </c>
      <c r="E312" s="15" t="s">
        <v>244</v>
      </c>
      <c r="F312" s="15" t="s">
        <v>0</v>
      </c>
      <c r="G312" s="15" t="s">
        <v>941</v>
      </c>
      <c r="H312" s="15" t="s">
        <v>1075</v>
      </c>
      <c r="I312" s="15" t="s">
        <v>20</v>
      </c>
      <c r="J312" s="15"/>
      <c r="K312" s="15"/>
      <c r="L312" s="16">
        <v>367</v>
      </c>
      <c r="M312" s="15"/>
      <c r="N312" s="15" t="s">
        <v>245</v>
      </c>
      <c r="O312" s="15" t="str">
        <f>HYPERLINK("https://ceds.ed.gov/cedselementdetails.aspx?termid=3366")</f>
        <v>https://ceds.ed.gov/cedselementdetails.aspx?termid=3366</v>
      </c>
    </row>
    <row r="313" spans="1:15" ht="165">
      <c r="A313" s="15" t="s">
        <v>1063</v>
      </c>
      <c r="B313" s="15" t="s">
        <v>1061</v>
      </c>
      <c r="C313" s="15" t="s">
        <v>1570</v>
      </c>
      <c r="D313" s="15" t="s">
        <v>261</v>
      </c>
      <c r="E313" s="15" t="s">
        <v>263</v>
      </c>
      <c r="F313" s="15" t="s">
        <v>0</v>
      </c>
      <c r="G313" s="15" t="s">
        <v>930</v>
      </c>
      <c r="H313" s="15" t="s">
        <v>2</v>
      </c>
      <c r="I313" s="15" t="s">
        <v>16</v>
      </c>
      <c r="J313" s="15" t="s">
        <v>264</v>
      </c>
      <c r="K313" s="15"/>
      <c r="L313" s="16">
        <v>275</v>
      </c>
      <c r="M313" s="15"/>
      <c r="N313" s="15" t="s">
        <v>262</v>
      </c>
      <c r="O313" s="15" t="str">
        <f>HYPERLINK("https://ceds.ed.gov/cedselementdetails.aspx?termid=3275")</f>
        <v>https://ceds.ed.gov/cedselementdetails.aspx?termid=3275</v>
      </c>
    </row>
    <row r="314" spans="1:15" ht="45">
      <c r="A314" s="15" t="s">
        <v>1063</v>
      </c>
      <c r="B314" s="15" t="s">
        <v>1061</v>
      </c>
      <c r="C314" s="15" t="s">
        <v>1570</v>
      </c>
      <c r="D314" s="15" t="s">
        <v>237</v>
      </c>
      <c r="E314" s="15" t="s">
        <v>238</v>
      </c>
      <c r="F314" s="15" t="s">
        <v>0</v>
      </c>
      <c r="G314" s="15" t="s">
        <v>942</v>
      </c>
      <c r="H314" s="15" t="s">
        <v>1075</v>
      </c>
      <c r="I314" s="15" t="s">
        <v>20</v>
      </c>
      <c r="J314" s="15"/>
      <c r="K314" s="15"/>
      <c r="L314" s="16">
        <v>368</v>
      </c>
      <c r="M314" s="15"/>
      <c r="N314" s="15" t="s">
        <v>239</v>
      </c>
      <c r="O314" s="15" t="str">
        <f>HYPERLINK("https://ceds.ed.gov/cedselementdetails.aspx?termid=3367")</f>
        <v>https://ceds.ed.gov/cedselementdetails.aspx?termid=3367</v>
      </c>
    </row>
    <row r="315" spans="1:15" ht="45">
      <c r="A315" s="15" t="s">
        <v>1063</v>
      </c>
      <c r="B315" s="15" t="s">
        <v>1061</v>
      </c>
      <c r="C315" s="15" t="s">
        <v>1570</v>
      </c>
      <c r="D315" s="15" t="s">
        <v>265</v>
      </c>
      <c r="E315" s="15" t="s">
        <v>266</v>
      </c>
      <c r="F315" s="15" t="s">
        <v>0</v>
      </c>
      <c r="G315" s="15" t="s">
        <v>941</v>
      </c>
      <c r="H315" s="15" t="s">
        <v>1075</v>
      </c>
      <c r="I315" s="15" t="s">
        <v>20</v>
      </c>
      <c r="J315" s="15"/>
      <c r="K315" s="15"/>
      <c r="L315" s="16">
        <v>388</v>
      </c>
      <c r="M315" s="15"/>
      <c r="N315" s="15" t="s">
        <v>267</v>
      </c>
      <c r="O315" s="15" t="str">
        <f>HYPERLINK("https://ceds.ed.gov/cedselementdetails.aspx?termid=3379")</f>
        <v>https://ceds.ed.gov/cedselementdetails.aspx?termid=3379</v>
      </c>
    </row>
    <row r="316" spans="1:15" ht="409.5">
      <c r="A316" s="15" t="s">
        <v>1063</v>
      </c>
      <c r="B316" s="15" t="s">
        <v>1061</v>
      </c>
      <c r="C316" s="15" t="s">
        <v>1570</v>
      </c>
      <c r="D316" s="15" t="s">
        <v>1171</v>
      </c>
      <c r="E316" s="15" t="s">
        <v>201</v>
      </c>
      <c r="F316" s="17" t="s">
        <v>994</v>
      </c>
      <c r="G316" s="15" t="s">
        <v>941</v>
      </c>
      <c r="H316" s="15" t="s">
        <v>2</v>
      </c>
      <c r="I316" s="15"/>
      <c r="J316" s="15" t="s">
        <v>1173</v>
      </c>
      <c r="K316" s="15"/>
      <c r="L316" s="16">
        <v>369</v>
      </c>
      <c r="M316" s="15"/>
      <c r="N316" s="15" t="s">
        <v>1174</v>
      </c>
      <c r="O316" s="15" t="str">
        <f>HYPERLINK("https://ceds.ed.gov/cedselementdetails.aspx?termid=3368")</f>
        <v>https://ceds.ed.gov/cedselementdetails.aspx?termid=3368</v>
      </c>
    </row>
    <row r="317" spans="1:15" ht="45">
      <c r="A317" s="15" t="s">
        <v>1063</v>
      </c>
      <c r="B317" s="15" t="s">
        <v>1061</v>
      </c>
      <c r="C317" s="15" t="s">
        <v>1570</v>
      </c>
      <c r="D317" s="15" t="s">
        <v>257</v>
      </c>
      <c r="E317" s="15" t="s">
        <v>258</v>
      </c>
      <c r="F317" s="15" t="s">
        <v>0</v>
      </c>
      <c r="G317" s="15"/>
      <c r="H317" s="15"/>
      <c r="I317" s="15" t="s">
        <v>79</v>
      </c>
      <c r="J317" s="15"/>
      <c r="K317" s="15"/>
      <c r="L317" s="16">
        <v>719</v>
      </c>
      <c r="M317" s="15"/>
      <c r="N317" s="15" t="s">
        <v>259</v>
      </c>
      <c r="O317" s="15" t="str">
        <f>HYPERLINK("https://ceds.ed.gov/cedselementdetails.aspx?termid=3695")</f>
        <v>https://ceds.ed.gov/cedselementdetails.aspx?termid=3695</v>
      </c>
    </row>
    <row r="318" spans="1:15" ht="150">
      <c r="A318" s="15" t="s">
        <v>1063</v>
      </c>
      <c r="B318" s="15" t="s">
        <v>1061</v>
      </c>
      <c r="C318" s="15" t="s">
        <v>1570</v>
      </c>
      <c r="D318" s="15" t="s">
        <v>240</v>
      </c>
      <c r="E318" s="15" t="s">
        <v>241</v>
      </c>
      <c r="F318" s="15" t="s">
        <v>0</v>
      </c>
      <c r="G318" s="15" t="s">
        <v>932</v>
      </c>
      <c r="H318" s="15" t="s">
        <v>1075</v>
      </c>
      <c r="I318" s="15" t="s">
        <v>16</v>
      </c>
      <c r="J318" s="15"/>
      <c r="K318" s="15"/>
      <c r="L318" s="16">
        <v>274</v>
      </c>
      <c r="M318" s="15"/>
      <c r="N318" s="15" t="s">
        <v>242</v>
      </c>
      <c r="O318" s="15" t="str">
        <f>HYPERLINK("https://ceds.ed.gov/cedselementdetails.aspx?termid=3274")</f>
        <v>https://ceds.ed.gov/cedselementdetails.aspx?termid=3274</v>
      </c>
    </row>
    <row r="319" spans="1:15" ht="45">
      <c r="A319" s="15" t="s">
        <v>1063</v>
      </c>
      <c r="B319" s="15" t="s">
        <v>1061</v>
      </c>
      <c r="C319" s="15" t="s">
        <v>1570</v>
      </c>
      <c r="D319" s="15" t="s">
        <v>164</v>
      </c>
      <c r="E319" s="15" t="s">
        <v>165</v>
      </c>
      <c r="F319" s="15" t="s">
        <v>0</v>
      </c>
      <c r="G319" s="15" t="s">
        <v>142</v>
      </c>
      <c r="H319" s="15" t="s">
        <v>1075</v>
      </c>
      <c r="I319" s="15" t="s">
        <v>20</v>
      </c>
      <c r="J319" s="15"/>
      <c r="K319" s="15"/>
      <c r="L319" s="16">
        <v>717</v>
      </c>
      <c r="M319" s="15"/>
      <c r="N319" s="15" t="s">
        <v>166</v>
      </c>
      <c r="O319" s="15" t="str">
        <f>HYPERLINK("https://ceds.ed.gov/cedselementdetails.aspx?termid=3693")</f>
        <v>https://ceds.ed.gov/cedselementdetails.aspx?termid=3693</v>
      </c>
    </row>
    <row r="320" spans="1:15" ht="45">
      <c r="A320" s="15" t="s">
        <v>1063</v>
      </c>
      <c r="B320" s="15" t="s">
        <v>1061</v>
      </c>
      <c r="C320" s="15" t="s">
        <v>1570</v>
      </c>
      <c r="D320" s="15" t="s">
        <v>167</v>
      </c>
      <c r="E320" s="15" t="s">
        <v>168</v>
      </c>
      <c r="F320" s="15" t="s">
        <v>0</v>
      </c>
      <c r="G320" s="15" t="s">
        <v>142</v>
      </c>
      <c r="H320" s="15" t="s">
        <v>1075</v>
      </c>
      <c r="I320" s="15" t="s">
        <v>169</v>
      </c>
      <c r="J320" s="15" t="s">
        <v>170</v>
      </c>
      <c r="K320" s="15"/>
      <c r="L320" s="16">
        <v>718</v>
      </c>
      <c r="M320" s="15"/>
      <c r="N320" s="15" t="s">
        <v>171</v>
      </c>
      <c r="O320" s="15" t="str">
        <f>HYPERLINK("https://ceds.ed.gov/cedselementdetails.aspx?termid=3694")</f>
        <v>https://ceds.ed.gov/cedselementdetails.aspx?termid=3694</v>
      </c>
    </row>
    <row r="321" spans="1:15" ht="409.5">
      <c r="A321" s="15" t="s">
        <v>1063</v>
      </c>
      <c r="B321" s="15" t="s">
        <v>1061</v>
      </c>
      <c r="C321" s="15" t="s">
        <v>1570</v>
      </c>
      <c r="D321" s="15" t="s">
        <v>176</v>
      </c>
      <c r="E321" s="15" t="s">
        <v>177</v>
      </c>
      <c r="F321" s="17" t="s">
        <v>994</v>
      </c>
      <c r="G321" s="15" t="s">
        <v>929</v>
      </c>
      <c r="H321" s="15"/>
      <c r="I321" s="15" t="s">
        <v>20</v>
      </c>
      <c r="J321" s="15"/>
      <c r="K321" s="15"/>
      <c r="L321" s="16">
        <v>417</v>
      </c>
      <c r="M321" s="15"/>
      <c r="N321" s="15" t="s">
        <v>178</v>
      </c>
      <c r="O321" s="15" t="str">
        <f>HYPERLINK("https://ceds.ed.gov/cedselementdetails.aspx?termid=3407")</f>
        <v>https://ceds.ed.gov/cedselementdetails.aspx?termid=3407</v>
      </c>
    </row>
    <row r="322" spans="1:15" ht="45">
      <c r="A322" s="15" t="s">
        <v>1063</v>
      </c>
      <c r="B322" s="15" t="s">
        <v>1061</v>
      </c>
      <c r="C322" s="15" t="s">
        <v>1570</v>
      </c>
      <c r="D322" s="15" t="s">
        <v>172</v>
      </c>
      <c r="E322" s="15" t="s">
        <v>173</v>
      </c>
      <c r="F322" s="15" t="s">
        <v>0</v>
      </c>
      <c r="G322" s="15" t="s">
        <v>929</v>
      </c>
      <c r="H322" s="15" t="s">
        <v>2</v>
      </c>
      <c r="I322" s="15" t="s">
        <v>20</v>
      </c>
      <c r="J322" s="15" t="s">
        <v>174</v>
      </c>
      <c r="K322" s="15"/>
      <c r="L322" s="16">
        <v>418</v>
      </c>
      <c r="M322" s="15"/>
      <c r="N322" s="15" t="s">
        <v>175</v>
      </c>
      <c r="O322" s="15" t="str">
        <f>HYPERLINK("https://ceds.ed.gov/cedselementdetails.aspx?termid=3408")</f>
        <v>https://ceds.ed.gov/cedselementdetails.aspx?termid=3408</v>
      </c>
    </row>
    <row r="323" spans="1:15" ht="45">
      <c r="A323" s="15" t="s">
        <v>1063</v>
      </c>
      <c r="B323" s="15" t="s">
        <v>1061</v>
      </c>
      <c r="C323" s="15" t="s">
        <v>1570</v>
      </c>
      <c r="D323" s="15" t="s">
        <v>179</v>
      </c>
      <c r="E323" s="15" t="s">
        <v>180</v>
      </c>
      <c r="F323" s="15" t="s">
        <v>0</v>
      </c>
      <c r="G323" s="15" t="s">
        <v>929</v>
      </c>
      <c r="H323" s="15" t="s">
        <v>2</v>
      </c>
      <c r="I323" s="15" t="s">
        <v>20</v>
      </c>
      <c r="J323" s="15" t="s">
        <v>181</v>
      </c>
      <c r="K323" s="15"/>
      <c r="L323" s="16">
        <v>419</v>
      </c>
      <c r="M323" s="15"/>
      <c r="N323" s="15" t="s">
        <v>182</v>
      </c>
      <c r="O323" s="15" t="str">
        <f>HYPERLINK("https://ceds.ed.gov/cedselementdetails.aspx?termid=3409")</f>
        <v>https://ceds.ed.gov/cedselementdetails.aspx?termid=3409</v>
      </c>
    </row>
    <row r="324" spans="1:15" ht="195">
      <c r="A324" s="15" t="s">
        <v>1063</v>
      </c>
      <c r="B324" s="15" t="s">
        <v>1061</v>
      </c>
      <c r="C324" s="15" t="s">
        <v>1570</v>
      </c>
      <c r="D324" s="15" t="s">
        <v>193</v>
      </c>
      <c r="E324" s="15" t="s">
        <v>194</v>
      </c>
      <c r="F324" s="17" t="s">
        <v>997</v>
      </c>
      <c r="G324" s="15" t="s">
        <v>937</v>
      </c>
      <c r="H324" s="15" t="s">
        <v>2</v>
      </c>
      <c r="I324" s="15"/>
      <c r="J324" s="15" t="s">
        <v>195</v>
      </c>
      <c r="K324" s="15" t="s">
        <v>196</v>
      </c>
      <c r="L324" s="16">
        <v>540</v>
      </c>
      <c r="M324" s="15"/>
      <c r="N324" s="15" t="s">
        <v>197</v>
      </c>
      <c r="O324" s="15" t="str">
        <f>HYPERLINK("https://ceds.ed.gov/cedselementdetails.aspx?termid=3531")</f>
        <v>https://ceds.ed.gov/cedselementdetails.aspx?termid=3531</v>
      </c>
    </row>
    <row r="325" spans="1:15" ht="345">
      <c r="A325" s="15" t="s">
        <v>1063</v>
      </c>
      <c r="B325" s="15" t="s">
        <v>1061</v>
      </c>
      <c r="C325" s="15" t="s">
        <v>1570</v>
      </c>
      <c r="D325" s="15" t="s">
        <v>474</v>
      </c>
      <c r="E325" s="15" t="s">
        <v>1302</v>
      </c>
      <c r="F325" s="17" t="s">
        <v>1303</v>
      </c>
      <c r="G325" s="15" t="s">
        <v>963</v>
      </c>
      <c r="H325" s="15" t="s">
        <v>2</v>
      </c>
      <c r="I325" s="15"/>
      <c r="J325" s="15" t="s">
        <v>1304</v>
      </c>
      <c r="K325" s="15"/>
      <c r="L325" s="16">
        <v>126</v>
      </c>
      <c r="M325" s="15"/>
      <c r="N325" s="15" t="s">
        <v>475</v>
      </c>
      <c r="O325" s="15" t="str">
        <f>HYPERLINK("https://ceds.ed.gov/cedselementdetails.aspx?termid=3126")</f>
        <v>https://ceds.ed.gov/cedselementdetails.aspx?termid=3126</v>
      </c>
    </row>
    <row r="326" spans="1:15" ht="240">
      <c r="A326" s="15" t="s">
        <v>1063</v>
      </c>
      <c r="B326" s="15" t="s">
        <v>1061</v>
      </c>
      <c r="C326" s="15" t="s">
        <v>1570</v>
      </c>
      <c r="D326" s="15" t="s">
        <v>1092</v>
      </c>
      <c r="E326" s="15" t="s">
        <v>1093</v>
      </c>
      <c r="F326" s="17" t="s">
        <v>998</v>
      </c>
      <c r="G326" s="15" t="s">
        <v>929</v>
      </c>
      <c r="H326" s="15" t="s">
        <v>2</v>
      </c>
      <c r="I326" s="15"/>
      <c r="J326" s="15" t="s">
        <v>1095</v>
      </c>
      <c r="K326" s="15"/>
      <c r="L326" s="16">
        <v>383</v>
      </c>
      <c r="M326" s="15"/>
      <c r="N326" s="15" t="s">
        <v>1096</v>
      </c>
      <c r="O326" s="15" t="str">
        <f>HYPERLINK("https://ceds.ed.gov/cedselementdetails.aspx?termid=3374")</f>
        <v>https://ceds.ed.gov/cedselementdetails.aspx?termid=3374</v>
      </c>
    </row>
    <row r="327" spans="1:15" ht="75">
      <c r="A327" s="15" t="s">
        <v>1063</v>
      </c>
      <c r="B327" s="15" t="s">
        <v>1061</v>
      </c>
      <c r="C327" s="15" t="s">
        <v>1570</v>
      </c>
      <c r="D327" s="15" t="s">
        <v>1103</v>
      </c>
      <c r="E327" s="15" t="s">
        <v>1104</v>
      </c>
      <c r="F327" s="15" t="s">
        <v>0</v>
      </c>
      <c r="G327" s="15"/>
      <c r="H327" s="15" t="s">
        <v>3</v>
      </c>
      <c r="I327" s="15" t="s">
        <v>79</v>
      </c>
      <c r="J327" s="15"/>
      <c r="K327" s="15"/>
      <c r="L327" s="16">
        <v>1185</v>
      </c>
      <c r="M327" s="15"/>
      <c r="N327" s="15" t="s">
        <v>1106</v>
      </c>
      <c r="O327" s="15" t="str">
        <f>HYPERLINK("https://ceds.ed.gov/cedselementdetails.aspx?termid=4136")</f>
        <v>https://ceds.ed.gov/cedselementdetails.aspx?termid=4136</v>
      </c>
    </row>
    <row r="328" spans="1:15" ht="45">
      <c r="A328" s="15" t="s">
        <v>1063</v>
      </c>
      <c r="B328" s="15" t="s">
        <v>1061</v>
      </c>
      <c r="C328" s="15" t="s">
        <v>1570</v>
      </c>
      <c r="D328" s="15" t="s">
        <v>1402</v>
      </c>
      <c r="E328" s="15" t="s">
        <v>610</v>
      </c>
      <c r="F328" s="15" t="s">
        <v>0</v>
      </c>
      <c r="G328" s="15" t="s">
        <v>142</v>
      </c>
      <c r="H328" s="15" t="s">
        <v>2</v>
      </c>
      <c r="I328" s="15" t="s">
        <v>15</v>
      </c>
      <c r="J328" s="15" t="s">
        <v>1403</v>
      </c>
      <c r="K328" s="15"/>
      <c r="L328" s="16">
        <v>693</v>
      </c>
      <c r="M328" s="15"/>
      <c r="N328" s="15" t="s">
        <v>1404</v>
      </c>
      <c r="O328" s="15" t="str">
        <f>HYPERLINK("https://ceds.ed.gov/cedselementdetails.aspx?termid=3670")</f>
        <v>https://ceds.ed.gov/cedselementdetails.aspx?termid=3670</v>
      </c>
    </row>
    <row r="329" spans="1:15" ht="30">
      <c r="A329" s="15" t="s">
        <v>1063</v>
      </c>
      <c r="B329" s="15" t="s">
        <v>1061</v>
      </c>
      <c r="C329" s="15" t="s">
        <v>1570</v>
      </c>
      <c r="D329" s="15" t="s">
        <v>620</v>
      </c>
      <c r="E329" s="15" t="s">
        <v>621</v>
      </c>
      <c r="F329" s="15" t="s">
        <v>0</v>
      </c>
      <c r="G329" s="15" t="s">
        <v>142</v>
      </c>
      <c r="H329" s="15" t="s">
        <v>1075</v>
      </c>
      <c r="I329" s="15" t="s">
        <v>605</v>
      </c>
      <c r="J329" s="15"/>
      <c r="K329" s="15"/>
      <c r="L329" s="16">
        <v>694</v>
      </c>
      <c r="M329" s="15"/>
      <c r="N329" s="15" t="s">
        <v>622</v>
      </c>
      <c r="O329" s="15" t="str">
        <f>HYPERLINK("https://ceds.ed.gov/cedselementdetails.aspx?termid=3671")</f>
        <v>https://ceds.ed.gov/cedselementdetails.aspx?termid=3671</v>
      </c>
    </row>
    <row r="330" spans="1:15" ht="30">
      <c r="A330" s="15" t="s">
        <v>1063</v>
      </c>
      <c r="B330" s="15" t="s">
        <v>1061</v>
      </c>
      <c r="C330" s="15" t="s">
        <v>1570</v>
      </c>
      <c r="D330" s="15" t="s">
        <v>629</v>
      </c>
      <c r="E330" s="15" t="s">
        <v>630</v>
      </c>
      <c r="F330" s="15" t="s">
        <v>0</v>
      </c>
      <c r="G330" s="15" t="s">
        <v>142</v>
      </c>
      <c r="H330" s="15" t="s">
        <v>1075</v>
      </c>
      <c r="I330" s="15" t="s">
        <v>20</v>
      </c>
      <c r="J330" s="15"/>
      <c r="K330" s="15"/>
      <c r="L330" s="16">
        <v>695</v>
      </c>
      <c r="M330" s="15"/>
      <c r="N330" s="15" t="s">
        <v>631</v>
      </c>
      <c r="O330" s="15" t="str">
        <f>HYPERLINK("https://ceds.ed.gov/cedselementdetails.aspx?termid=3672")</f>
        <v>https://ceds.ed.gov/cedselementdetails.aspx?termid=3672</v>
      </c>
    </row>
    <row r="331" spans="1:15" ht="45">
      <c r="A331" s="15" t="s">
        <v>1063</v>
      </c>
      <c r="B331" s="15" t="s">
        <v>1061</v>
      </c>
      <c r="C331" s="15" t="s">
        <v>1570</v>
      </c>
      <c r="D331" s="15" t="s">
        <v>604</v>
      </c>
      <c r="E331" s="15" t="s">
        <v>1400</v>
      </c>
      <c r="F331" s="15" t="s">
        <v>0</v>
      </c>
      <c r="G331" s="15"/>
      <c r="H331" s="15" t="s">
        <v>2</v>
      </c>
      <c r="I331" s="15" t="s">
        <v>605</v>
      </c>
      <c r="J331" s="15" t="s">
        <v>154</v>
      </c>
      <c r="K331" s="15"/>
      <c r="L331" s="16">
        <v>696</v>
      </c>
      <c r="M331" s="15"/>
      <c r="N331" s="15" t="s">
        <v>606</v>
      </c>
      <c r="O331" s="15" t="str">
        <f>HYPERLINK("https://ceds.ed.gov/cedselementdetails.aspx?termid=3673")</f>
        <v>https://ceds.ed.gov/cedselementdetails.aspx?termid=3673</v>
      </c>
    </row>
    <row r="332" spans="1:15" ht="45">
      <c r="A332" s="15" t="s">
        <v>1063</v>
      </c>
      <c r="B332" s="15" t="s">
        <v>1061</v>
      </c>
      <c r="C332" s="15" t="s">
        <v>1570</v>
      </c>
      <c r="D332" s="15" t="s">
        <v>607</v>
      </c>
      <c r="E332" s="15" t="s">
        <v>608</v>
      </c>
      <c r="F332" s="15" t="s">
        <v>0</v>
      </c>
      <c r="G332" s="15"/>
      <c r="H332" s="15"/>
      <c r="I332" s="15" t="s">
        <v>15</v>
      </c>
      <c r="J332" s="15"/>
      <c r="K332" s="15"/>
      <c r="L332" s="16">
        <v>697</v>
      </c>
      <c r="M332" s="15"/>
      <c r="N332" s="15" t="s">
        <v>609</v>
      </c>
      <c r="O332" s="15" t="str">
        <f>HYPERLINK("https://ceds.ed.gov/cedselementdetails.aspx?termid=3674")</f>
        <v>https://ceds.ed.gov/cedselementdetails.aspx?termid=3674</v>
      </c>
    </row>
    <row r="333" spans="1:15" ht="90">
      <c r="A333" s="15" t="s">
        <v>1063</v>
      </c>
      <c r="B333" s="15" t="s">
        <v>1061</v>
      </c>
      <c r="C333" s="15" t="s">
        <v>1570</v>
      </c>
      <c r="D333" s="15" t="s">
        <v>614</v>
      </c>
      <c r="E333" s="15" t="s">
        <v>615</v>
      </c>
      <c r="F333" s="15" t="s">
        <v>971</v>
      </c>
      <c r="G333" s="15"/>
      <c r="H333" s="15"/>
      <c r="I333" s="15"/>
      <c r="J333" s="15"/>
      <c r="K333" s="15"/>
      <c r="L333" s="16">
        <v>698</v>
      </c>
      <c r="M333" s="15"/>
      <c r="N333" s="15" t="s">
        <v>616</v>
      </c>
      <c r="O333" s="15" t="str">
        <f>HYPERLINK("https://ceds.ed.gov/cedselementdetails.aspx?termid=3675")</f>
        <v>https://ceds.ed.gov/cedselementdetails.aspx?termid=3675</v>
      </c>
    </row>
    <row r="334" spans="1:15" ht="60">
      <c r="A334" s="15" t="s">
        <v>1063</v>
      </c>
      <c r="B334" s="15" t="s">
        <v>1061</v>
      </c>
      <c r="C334" s="15" t="s">
        <v>1570</v>
      </c>
      <c r="D334" s="15" t="s">
        <v>611</v>
      </c>
      <c r="E334" s="15" t="s">
        <v>612</v>
      </c>
      <c r="F334" s="15" t="s">
        <v>0</v>
      </c>
      <c r="G334" s="15"/>
      <c r="H334" s="15"/>
      <c r="I334" s="15" t="s">
        <v>605</v>
      </c>
      <c r="J334" s="15"/>
      <c r="K334" s="15"/>
      <c r="L334" s="16">
        <v>699</v>
      </c>
      <c r="M334" s="15"/>
      <c r="N334" s="15" t="s">
        <v>613</v>
      </c>
      <c r="O334" s="15" t="str">
        <f>HYPERLINK("https://ceds.ed.gov/cedselementdetails.aspx?termid=3676")</f>
        <v>https://ceds.ed.gov/cedselementdetails.aspx?termid=3676</v>
      </c>
    </row>
    <row r="335" spans="1:15" ht="60">
      <c r="A335" s="15" t="s">
        <v>1063</v>
      </c>
      <c r="B335" s="15" t="s">
        <v>1061</v>
      </c>
      <c r="C335" s="15" t="s">
        <v>1570</v>
      </c>
      <c r="D335" s="15" t="s">
        <v>626</v>
      </c>
      <c r="E335" s="15" t="s">
        <v>627</v>
      </c>
      <c r="F335" s="15" t="s">
        <v>0</v>
      </c>
      <c r="G335" s="15"/>
      <c r="H335" s="15"/>
      <c r="I335" s="15" t="s">
        <v>10</v>
      </c>
      <c r="J335" s="15"/>
      <c r="K335" s="15"/>
      <c r="L335" s="16">
        <v>700</v>
      </c>
      <c r="M335" s="15"/>
      <c r="N335" s="15" t="s">
        <v>628</v>
      </c>
      <c r="O335" s="15" t="str">
        <f>HYPERLINK("https://ceds.ed.gov/cedselementdetails.aspx?termid=3677")</f>
        <v>https://ceds.ed.gov/cedselementdetails.aspx?termid=3677</v>
      </c>
    </row>
    <row r="336" spans="1:15" ht="60">
      <c r="A336" s="15" t="s">
        <v>1063</v>
      </c>
      <c r="B336" s="15" t="s">
        <v>1061</v>
      </c>
      <c r="C336" s="15" t="s">
        <v>1570</v>
      </c>
      <c r="D336" s="15" t="s">
        <v>623</v>
      </c>
      <c r="E336" s="15" t="s">
        <v>624</v>
      </c>
      <c r="F336" s="15" t="s">
        <v>0</v>
      </c>
      <c r="G336" s="15"/>
      <c r="H336" s="15"/>
      <c r="I336" s="15" t="s">
        <v>10</v>
      </c>
      <c r="J336" s="15"/>
      <c r="K336" s="15"/>
      <c r="L336" s="16">
        <v>701</v>
      </c>
      <c r="M336" s="15"/>
      <c r="N336" s="15" t="s">
        <v>625</v>
      </c>
      <c r="O336" s="15" t="str">
        <f>HYPERLINK("https://ceds.ed.gov/cedselementdetails.aspx?termid=3678")</f>
        <v>https://ceds.ed.gov/cedselementdetails.aspx?termid=3678</v>
      </c>
    </row>
    <row r="337" spans="1:15" ht="30">
      <c r="A337" s="15" t="s">
        <v>1063</v>
      </c>
      <c r="B337" s="15" t="s">
        <v>1061</v>
      </c>
      <c r="C337" s="15" t="s">
        <v>1570</v>
      </c>
      <c r="D337" s="15" t="s">
        <v>617</v>
      </c>
      <c r="E337" s="15" t="s">
        <v>618</v>
      </c>
      <c r="F337" s="15" t="s">
        <v>0</v>
      </c>
      <c r="G337" s="15" t="s">
        <v>142</v>
      </c>
      <c r="H337" s="15" t="s">
        <v>1075</v>
      </c>
      <c r="I337" s="15" t="s">
        <v>20</v>
      </c>
      <c r="J337" s="15"/>
      <c r="K337" s="15"/>
      <c r="L337" s="16">
        <v>702</v>
      </c>
      <c r="M337" s="15"/>
      <c r="N337" s="15" t="s">
        <v>619</v>
      </c>
      <c r="O337" s="15" t="str">
        <f>HYPERLINK("https://ceds.ed.gov/cedselementdetails.aspx?termid=3679")</f>
        <v>https://ceds.ed.gov/cedselementdetails.aspx?termid=3679</v>
      </c>
    </row>
    <row r="338" spans="1:15" ht="120">
      <c r="A338" s="15" t="s">
        <v>1063</v>
      </c>
      <c r="B338" s="15" t="s">
        <v>1061</v>
      </c>
      <c r="C338" s="15" t="s">
        <v>1570</v>
      </c>
      <c r="D338" s="15" t="s">
        <v>636</v>
      </c>
      <c r="E338" s="15" t="s">
        <v>637</v>
      </c>
      <c r="F338" s="15" t="s">
        <v>0</v>
      </c>
      <c r="G338" s="15" t="s">
        <v>142</v>
      </c>
      <c r="H338" s="15" t="s">
        <v>2</v>
      </c>
      <c r="I338" s="15" t="s">
        <v>641</v>
      </c>
      <c r="J338" s="15" t="s">
        <v>638</v>
      </c>
      <c r="K338" s="15"/>
      <c r="L338" s="16">
        <v>689</v>
      </c>
      <c r="M338" s="15" t="s">
        <v>639</v>
      </c>
      <c r="N338" s="15" t="s">
        <v>640</v>
      </c>
      <c r="O338" s="15" t="str">
        <f>HYPERLINK("https://ceds.ed.gov/cedselementdetails.aspx?termid=3666")</f>
        <v>https://ceds.ed.gov/cedselementdetails.aspx?termid=3666</v>
      </c>
    </row>
    <row r="339" spans="1:15" ht="90">
      <c r="A339" s="15" t="s">
        <v>1063</v>
      </c>
      <c r="B339" s="15" t="s">
        <v>1061</v>
      </c>
      <c r="C339" s="15" t="s">
        <v>1570</v>
      </c>
      <c r="D339" s="15" t="s">
        <v>632</v>
      </c>
      <c r="E339" s="15" t="s">
        <v>1405</v>
      </c>
      <c r="F339" s="15" t="s">
        <v>0</v>
      </c>
      <c r="G339" s="15"/>
      <c r="H339" s="15" t="s">
        <v>2</v>
      </c>
      <c r="I339" s="15" t="s">
        <v>20</v>
      </c>
      <c r="J339" s="15" t="s">
        <v>633</v>
      </c>
      <c r="K339" s="15" t="s">
        <v>1407</v>
      </c>
      <c r="L339" s="16">
        <v>692</v>
      </c>
      <c r="M339" s="15" t="s">
        <v>634</v>
      </c>
      <c r="N339" s="15" t="s">
        <v>635</v>
      </c>
      <c r="O339" s="15" t="str">
        <f>HYPERLINK("https://ceds.ed.gov/cedselementdetails.aspx?termid=3669")</f>
        <v>https://ceds.ed.gov/cedselementdetails.aspx?termid=3669</v>
      </c>
    </row>
    <row r="340" spans="1:15" ht="150">
      <c r="A340" s="15" t="s">
        <v>1063</v>
      </c>
      <c r="B340" s="15" t="s">
        <v>1061</v>
      </c>
      <c r="C340" s="15" t="s">
        <v>1570</v>
      </c>
      <c r="D340" s="15" t="s">
        <v>642</v>
      </c>
      <c r="E340" s="15" t="s">
        <v>643</v>
      </c>
      <c r="F340" s="15" t="s">
        <v>0</v>
      </c>
      <c r="G340" s="15" t="s">
        <v>142</v>
      </c>
      <c r="H340" s="15" t="s">
        <v>1075</v>
      </c>
      <c r="I340" s="15" t="s">
        <v>641</v>
      </c>
      <c r="J340" s="15"/>
      <c r="K340" s="15" t="s">
        <v>1408</v>
      </c>
      <c r="L340" s="16">
        <v>715</v>
      </c>
      <c r="M340" s="15"/>
      <c r="N340" s="15" t="s">
        <v>644</v>
      </c>
      <c r="O340" s="15" t="str">
        <f>HYPERLINK("https://ceds.ed.gov/cedselementdetails.aspx?termid=3691")</f>
        <v>https://ceds.ed.gov/cedselementdetails.aspx?termid=3691</v>
      </c>
    </row>
    <row r="341" spans="1:15" ht="225">
      <c r="A341" s="15" t="s">
        <v>1063</v>
      </c>
      <c r="B341" s="15" t="s">
        <v>1061</v>
      </c>
      <c r="C341" s="15" t="s">
        <v>1570</v>
      </c>
      <c r="D341" s="15" t="s">
        <v>645</v>
      </c>
      <c r="E341" s="15" t="s">
        <v>646</v>
      </c>
      <c r="F341" s="15" t="s">
        <v>0</v>
      </c>
      <c r="G341" s="15" t="s">
        <v>142</v>
      </c>
      <c r="H341" s="15" t="s">
        <v>2</v>
      </c>
      <c r="I341" s="15" t="s">
        <v>79</v>
      </c>
      <c r="J341" s="15" t="s">
        <v>647</v>
      </c>
      <c r="K341" s="15" t="s">
        <v>648</v>
      </c>
      <c r="L341" s="16">
        <v>690</v>
      </c>
      <c r="M341" s="15" t="s">
        <v>649</v>
      </c>
      <c r="N341" s="15" t="s">
        <v>650</v>
      </c>
      <c r="O341" s="15" t="str">
        <f>HYPERLINK("https://ceds.ed.gov/cedselementdetails.aspx?termid=3667")</f>
        <v>https://ceds.ed.gov/cedselementdetails.aspx?termid=3667</v>
      </c>
    </row>
    <row r="342" spans="1:15" ht="75">
      <c r="A342" s="15" t="s">
        <v>1063</v>
      </c>
      <c r="B342" s="15" t="s">
        <v>1061</v>
      </c>
      <c r="C342" s="15" t="s">
        <v>1570</v>
      </c>
      <c r="D342" s="15" t="s">
        <v>651</v>
      </c>
      <c r="E342" s="15" t="s">
        <v>652</v>
      </c>
      <c r="F342" s="15" t="s">
        <v>0</v>
      </c>
      <c r="G342" s="15" t="s">
        <v>142</v>
      </c>
      <c r="H342" s="15" t="s">
        <v>1075</v>
      </c>
      <c r="I342" s="15" t="s">
        <v>16</v>
      </c>
      <c r="J342" s="15"/>
      <c r="K342" s="15"/>
      <c r="L342" s="16">
        <v>691</v>
      </c>
      <c r="M342" s="15" t="s">
        <v>653</v>
      </c>
      <c r="N342" s="15" t="s">
        <v>654</v>
      </c>
      <c r="O342" s="15" t="str">
        <f>HYPERLINK("https://ceds.ed.gov/cedselementdetails.aspx?termid=3668")</f>
        <v>https://ceds.ed.gov/cedselementdetails.aspx?termid=3668</v>
      </c>
    </row>
    <row r="343" spans="1:15" ht="75">
      <c r="A343" s="15" t="s">
        <v>1063</v>
      </c>
      <c r="B343" s="15" t="s">
        <v>1061</v>
      </c>
      <c r="C343" s="15" t="s">
        <v>1570</v>
      </c>
      <c r="D343" s="15" t="s">
        <v>213</v>
      </c>
      <c r="E343" s="15" t="s">
        <v>214</v>
      </c>
      <c r="F343" s="15" t="s">
        <v>0</v>
      </c>
      <c r="G343" s="15" t="s">
        <v>929</v>
      </c>
      <c r="H343" s="15" t="s">
        <v>2</v>
      </c>
      <c r="I343" s="15" t="s">
        <v>215</v>
      </c>
      <c r="J343" s="15" t="s">
        <v>216</v>
      </c>
      <c r="K343" s="15"/>
      <c r="L343" s="16">
        <v>410</v>
      </c>
      <c r="M343" s="15"/>
      <c r="N343" s="15" t="s">
        <v>217</v>
      </c>
      <c r="O343" s="15" t="str">
        <f>HYPERLINK("https://ceds.ed.gov/cedselementdetails.aspx?termid=3400")</f>
        <v>https://ceds.ed.gov/cedselementdetails.aspx?termid=3400</v>
      </c>
    </row>
    <row r="344" spans="1:15" ht="45">
      <c r="A344" s="15" t="s">
        <v>1063</v>
      </c>
      <c r="B344" s="15" t="s">
        <v>1061</v>
      </c>
      <c r="C344" s="15" t="s">
        <v>1570</v>
      </c>
      <c r="D344" s="15" t="s">
        <v>223</v>
      </c>
      <c r="E344" s="15" t="s">
        <v>224</v>
      </c>
      <c r="F344" s="15" t="s">
        <v>0</v>
      </c>
      <c r="G344" s="15" t="s">
        <v>929</v>
      </c>
      <c r="H344" s="15" t="s">
        <v>2</v>
      </c>
      <c r="I344" s="15" t="s">
        <v>215</v>
      </c>
      <c r="J344" s="15" t="s">
        <v>225</v>
      </c>
      <c r="K344" s="15" t="s">
        <v>226</v>
      </c>
      <c r="L344" s="16">
        <v>411</v>
      </c>
      <c r="M344" s="15"/>
      <c r="N344" s="15" t="s">
        <v>227</v>
      </c>
      <c r="O344" s="15" t="str">
        <f>HYPERLINK("https://ceds.ed.gov/cedselementdetails.aspx?termid=3401")</f>
        <v>https://ceds.ed.gov/cedselementdetails.aspx?termid=3401</v>
      </c>
    </row>
    <row r="345" spans="1:15" ht="45">
      <c r="A345" s="15" t="s">
        <v>1063</v>
      </c>
      <c r="B345" s="15" t="s">
        <v>1061</v>
      </c>
      <c r="C345" s="15" t="s">
        <v>1570</v>
      </c>
      <c r="D345" s="15" t="s">
        <v>148</v>
      </c>
      <c r="E345" s="15" t="s">
        <v>149</v>
      </c>
      <c r="F345" s="18" t="s">
        <v>150</v>
      </c>
      <c r="G345" s="15"/>
      <c r="H345" s="15" t="s">
        <v>3</v>
      </c>
      <c r="I345" s="15"/>
      <c r="J345" s="15"/>
      <c r="K345" s="15"/>
      <c r="L345" s="16">
        <v>1089</v>
      </c>
      <c r="M345" s="15"/>
      <c r="N345" s="15" t="s">
        <v>151</v>
      </c>
      <c r="O345" s="15" t="str">
        <f>HYPERLINK("https://ceds.ed.gov/cedselementdetails.aspx?termid=4073")</f>
        <v>https://ceds.ed.gov/cedselementdetails.aspx?termid=4073</v>
      </c>
    </row>
    <row r="346" spans="1:15" ht="45">
      <c r="A346" s="15" t="s">
        <v>1063</v>
      </c>
      <c r="B346" s="15" t="s">
        <v>1061</v>
      </c>
      <c r="C346" s="15" t="s">
        <v>1570</v>
      </c>
      <c r="D346" s="15" t="s">
        <v>218</v>
      </c>
      <c r="E346" s="15" t="s">
        <v>219</v>
      </c>
      <c r="F346" s="15" t="s">
        <v>0</v>
      </c>
      <c r="G346" s="15" t="s">
        <v>929</v>
      </c>
      <c r="H346" s="15" t="s">
        <v>2</v>
      </c>
      <c r="I346" s="15" t="s">
        <v>220</v>
      </c>
      <c r="J346" s="15" t="s">
        <v>221</v>
      </c>
      <c r="K346" s="15"/>
      <c r="L346" s="16">
        <v>597</v>
      </c>
      <c r="M346" s="15"/>
      <c r="N346" s="15" t="s">
        <v>222</v>
      </c>
      <c r="O346" s="15" t="str">
        <f>HYPERLINK("https://ceds.ed.gov/cedselementdetails.aspx?termid=3590")</f>
        <v>https://ceds.ed.gov/cedselementdetails.aspx?termid=3590</v>
      </c>
    </row>
    <row r="347" spans="1:15" ht="30">
      <c r="A347" s="15" t="s">
        <v>1063</v>
      </c>
      <c r="B347" s="15" t="s">
        <v>1061</v>
      </c>
      <c r="C347" s="15" t="s">
        <v>1570</v>
      </c>
      <c r="D347" s="15" t="s">
        <v>1108</v>
      </c>
      <c r="E347" s="15" t="s">
        <v>1109</v>
      </c>
      <c r="F347" s="15" t="s">
        <v>0</v>
      </c>
      <c r="G347" s="15"/>
      <c r="H347" s="15" t="s">
        <v>3</v>
      </c>
      <c r="I347" s="15" t="s">
        <v>79</v>
      </c>
      <c r="J347" s="15"/>
      <c r="K347" s="15"/>
      <c r="L347" s="16">
        <v>1188</v>
      </c>
      <c r="M347" s="15"/>
      <c r="N347" s="15" t="s">
        <v>1111</v>
      </c>
      <c r="O347" s="15" t="str">
        <f>HYPERLINK("https://ceds.ed.gov/cedselementdetails.aspx?termid=4139")</f>
        <v>https://ceds.ed.gov/cedselementdetails.aspx?termid=4139</v>
      </c>
    </row>
    <row r="348" spans="1:15" ht="45">
      <c r="A348" s="15" t="s">
        <v>1063</v>
      </c>
      <c r="B348" s="15" t="s">
        <v>1061</v>
      </c>
      <c r="C348" s="15" t="s">
        <v>1570</v>
      </c>
      <c r="D348" s="15" t="s">
        <v>73</v>
      </c>
      <c r="E348" s="15" t="s">
        <v>74</v>
      </c>
      <c r="F348" s="15" t="s">
        <v>0</v>
      </c>
      <c r="G348" s="15"/>
      <c r="H348" s="15" t="s">
        <v>3</v>
      </c>
      <c r="I348" s="15" t="s">
        <v>68</v>
      </c>
      <c r="J348" s="15"/>
      <c r="K348" s="15"/>
      <c r="L348" s="16">
        <v>963</v>
      </c>
      <c r="M348" s="15"/>
      <c r="N348" s="15" t="s">
        <v>75</v>
      </c>
      <c r="O348" s="15" t="str">
        <f>HYPERLINK("https://ceds.ed.gov/cedselementdetails.aspx?termid=3964")</f>
        <v>https://ceds.ed.gov/cedselementdetails.aspx?termid=3964</v>
      </c>
    </row>
    <row r="349" spans="1:15" ht="45">
      <c r="A349" s="15" t="s">
        <v>1063</v>
      </c>
      <c r="B349" s="15" t="s">
        <v>1061</v>
      </c>
      <c r="C349" s="15" t="s">
        <v>1570</v>
      </c>
      <c r="D349" s="15" t="s">
        <v>66</v>
      </c>
      <c r="E349" s="15" t="s">
        <v>67</v>
      </c>
      <c r="F349" s="15" t="s">
        <v>0</v>
      </c>
      <c r="G349" s="15"/>
      <c r="H349" s="15" t="s">
        <v>3</v>
      </c>
      <c r="I349" s="15" t="s">
        <v>68</v>
      </c>
      <c r="J349" s="15"/>
      <c r="K349" s="15"/>
      <c r="L349" s="16">
        <v>965</v>
      </c>
      <c r="M349" s="15"/>
      <c r="N349" s="15" t="s">
        <v>69</v>
      </c>
      <c r="O349" s="15" t="str">
        <f>HYPERLINK("https://ceds.ed.gov/cedselementdetails.aspx?termid=3966")</f>
        <v>https://ceds.ed.gov/cedselementdetails.aspx?termid=3966</v>
      </c>
    </row>
    <row r="350" spans="1:15" ht="30">
      <c r="A350" s="15" t="s">
        <v>1063</v>
      </c>
      <c r="B350" s="15" t="s">
        <v>1061</v>
      </c>
      <c r="C350" s="15" t="s">
        <v>1570</v>
      </c>
      <c r="D350" s="15" t="s">
        <v>231</v>
      </c>
      <c r="E350" s="15" t="s">
        <v>232</v>
      </c>
      <c r="F350" s="15" t="s">
        <v>0</v>
      </c>
      <c r="G350" s="15"/>
      <c r="H350" s="15" t="s">
        <v>3</v>
      </c>
      <c r="I350" s="15" t="s">
        <v>188</v>
      </c>
      <c r="J350" s="15"/>
      <c r="K350" s="15"/>
      <c r="L350" s="16">
        <v>1019</v>
      </c>
      <c r="M350" s="15"/>
      <c r="N350" s="15" t="s">
        <v>233</v>
      </c>
      <c r="O350" s="15" t="str">
        <f>HYPERLINK("https://ceds.ed.gov/cedselementdetails.aspx?termid=4021")</f>
        <v>https://ceds.ed.gov/cedselementdetails.aspx?termid=4021</v>
      </c>
    </row>
    <row r="351" spans="1:15" ht="30">
      <c r="A351" s="15" t="s">
        <v>1063</v>
      </c>
      <c r="B351" s="15" t="s">
        <v>1061</v>
      </c>
      <c r="C351" s="15" t="s">
        <v>1570</v>
      </c>
      <c r="D351" s="15" t="s">
        <v>228</v>
      </c>
      <c r="E351" s="15" t="s">
        <v>229</v>
      </c>
      <c r="F351" s="15" t="s">
        <v>0</v>
      </c>
      <c r="G351" s="15"/>
      <c r="H351" s="15" t="s">
        <v>3</v>
      </c>
      <c r="I351" s="15" t="s">
        <v>188</v>
      </c>
      <c r="J351" s="15"/>
      <c r="K351" s="15"/>
      <c r="L351" s="16">
        <v>1020</v>
      </c>
      <c r="M351" s="15"/>
      <c r="N351" s="15" t="s">
        <v>230</v>
      </c>
      <c r="O351" s="15" t="str">
        <f>HYPERLINK("https://ceds.ed.gov/cedselementdetails.aspx?termid=4022")</f>
        <v>https://ceds.ed.gov/cedselementdetails.aspx?termid=4022</v>
      </c>
    </row>
    <row r="352" spans="1:15" ht="90">
      <c r="A352" s="15" t="s">
        <v>1063</v>
      </c>
      <c r="B352" s="15" t="s">
        <v>1061</v>
      </c>
      <c r="C352" s="15" t="s">
        <v>1570</v>
      </c>
      <c r="D352" s="15" t="s">
        <v>209</v>
      </c>
      <c r="E352" s="15" t="s">
        <v>210</v>
      </c>
      <c r="F352" s="15" t="s">
        <v>0</v>
      </c>
      <c r="G352" s="15"/>
      <c r="H352" s="15" t="s">
        <v>3</v>
      </c>
      <c r="I352" s="15" t="s">
        <v>188</v>
      </c>
      <c r="J352" s="15"/>
      <c r="K352" s="15" t="s">
        <v>211</v>
      </c>
      <c r="L352" s="16">
        <v>1021</v>
      </c>
      <c r="M352" s="15"/>
      <c r="N352" s="15" t="s">
        <v>212</v>
      </c>
      <c r="O352" s="15" t="str">
        <f>HYPERLINK("https://ceds.ed.gov/cedselementdetails.aspx?termid=4023")</f>
        <v>https://ceds.ed.gov/cedselementdetails.aspx?termid=4023</v>
      </c>
    </row>
    <row r="353" spans="1:15" ht="90">
      <c r="A353" s="15" t="s">
        <v>1063</v>
      </c>
      <c r="B353" s="15" t="s">
        <v>1061</v>
      </c>
      <c r="C353" s="15" t="s">
        <v>1570</v>
      </c>
      <c r="D353" s="15" t="s">
        <v>205</v>
      </c>
      <c r="E353" s="15" t="s">
        <v>206</v>
      </c>
      <c r="F353" s="15" t="s">
        <v>0</v>
      </c>
      <c r="G353" s="15"/>
      <c r="H353" s="15" t="s">
        <v>3</v>
      </c>
      <c r="I353" s="15" t="s">
        <v>188</v>
      </c>
      <c r="J353" s="15"/>
      <c r="K353" s="15" t="s">
        <v>207</v>
      </c>
      <c r="L353" s="16">
        <v>1022</v>
      </c>
      <c r="M353" s="15"/>
      <c r="N353" s="15" t="s">
        <v>208</v>
      </c>
      <c r="O353" s="15" t="str">
        <f>HYPERLINK("https://ceds.ed.gov/cedselementdetails.aspx?termid=4024")</f>
        <v>https://ceds.ed.gov/cedselementdetails.aspx?termid=4024</v>
      </c>
    </row>
    <row r="354" spans="1:15" ht="409.5">
      <c r="A354" s="15" t="s">
        <v>1063</v>
      </c>
      <c r="B354" s="15" t="s">
        <v>1061</v>
      </c>
      <c r="C354" s="15" t="s">
        <v>1570</v>
      </c>
      <c r="D354" s="15" t="s">
        <v>1216</v>
      </c>
      <c r="E354" s="15" t="s">
        <v>198</v>
      </c>
      <c r="F354" s="17" t="s">
        <v>994</v>
      </c>
      <c r="G354" s="15" t="s">
        <v>940</v>
      </c>
      <c r="H354" s="15" t="s">
        <v>2</v>
      </c>
      <c r="I354" s="15"/>
      <c r="J354" s="15" t="s">
        <v>1218</v>
      </c>
      <c r="K354" s="15"/>
      <c r="L354" s="16">
        <v>27</v>
      </c>
      <c r="M354" s="15"/>
      <c r="N354" s="15" t="s">
        <v>1219</v>
      </c>
      <c r="O354" s="15" t="str">
        <f>HYPERLINK("https://ceds.ed.gov/cedselementdetails.aspx?termid=3027")</f>
        <v>https://ceds.ed.gov/cedselementdetails.aspx?termid=3027</v>
      </c>
    </row>
    <row r="355" spans="1:15" ht="409.5">
      <c r="A355" s="15" t="s">
        <v>1063</v>
      </c>
      <c r="B355" s="15" t="s">
        <v>1061</v>
      </c>
      <c r="C355" s="15" t="s">
        <v>1570</v>
      </c>
      <c r="D355" s="15" t="s">
        <v>1156</v>
      </c>
      <c r="E355" s="15" t="s">
        <v>1157</v>
      </c>
      <c r="F355" s="17" t="s">
        <v>989</v>
      </c>
      <c r="G355" s="15" t="s">
        <v>929</v>
      </c>
      <c r="H355" s="15" t="s">
        <v>2</v>
      </c>
      <c r="I355" s="15"/>
      <c r="J355" s="15" t="s">
        <v>1159</v>
      </c>
      <c r="K355" s="15"/>
      <c r="L355" s="16">
        <v>389</v>
      </c>
      <c r="M355" s="15"/>
      <c r="N355" s="15" t="s">
        <v>1160</v>
      </c>
      <c r="O355" s="15" t="str">
        <f>HYPERLINK("https://ceds.ed.gov/cedselementdetails.aspx?termid=3380")</f>
        <v>https://ceds.ed.gov/cedselementdetails.aspx?termid=3380</v>
      </c>
    </row>
    <row r="356" spans="1:15" ht="45">
      <c r="A356" s="15" t="s">
        <v>1063</v>
      </c>
      <c r="B356" s="15" t="s">
        <v>1061</v>
      </c>
      <c r="C356" s="15" t="s">
        <v>1570</v>
      </c>
      <c r="D356" s="15" t="s">
        <v>189</v>
      </c>
      <c r="E356" s="15" t="s">
        <v>190</v>
      </c>
      <c r="F356" s="17" t="s">
        <v>996</v>
      </c>
      <c r="G356" s="15" t="s">
        <v>939</v>
      </c>
      <c r="H356" s="15" t="s">
        <v>2</v>
      </c>
      <c r="I356" s="15"/>
      <c r="J356" s="15" t="s">
        <v>191</v>
      </c>
      <c r="K356" s="15"/>
      <c r="L356" s="16">
        <v>25</v>
      </c>
      <c r="M356" s="15"/>
      <c r="N356" s="15" t="s">
        <v>192</v>
      </c>
      <c r="O356" s="15" t="str">
        <f>HYPERLINK("https://ceds.ed.gov/cedselementdetails.aspx?termid=3025")</f>
        <v>https://ceds.ed.gov/cedselementdetails.aspx?termid=3025</v>
      </c>
    </row>
    <row r="357" spans="1:15" ht="45">
      <c r="A357" s="15" t="s">
        <v>1063</v>
      </c>
      <c r="B357" s="15" t="s">
        <v>1061</v>
      </c>
      <c r="C357" s="15" t="s">
        <v>1062</v>
      </c>
      <c r="D357" s="15" t="s">
        <v>70</v>
      </c>
      <c r="E357" s="15" t="s">
        <v>71</v>
      </c>
      <c r="F357" s="15" t="s">
        <v>0</v>
      </c>
      <c r="G357" s="15"/>
      <c r="H357" s="15" t="s">
        <v>3</v>
      </c>
      <c r="I357" s="15" t="s">
        <v>10</v>
      </c>
      <c r="J357" s="15"/>
      <c r="K357" s="15"/>
      <c r="L357" s="16">
        <v>962</v>
      </c>
      <c r="M357" s="15"/>
      <c r="N357" s="15" t="s">
        <v>72</v>
      </c>
      <c r="O357" s="15" t="str">
        <f>HYPERLINK("https://ceds.ed.gov/cedselementdetails.aspx?termid=3963")</f>
        <v>https://ceds.ed.gov/cedselementdetails.aspx?termid=3963</v>
      </c>
    </row>
    <row r="358" spans="1:15" ht="45">
      <c r="A358" s="15" t="s">
        <v>1063</v>
      </c>
      <c r="B358" s="15" t="s">
        <v>1061</v>
      </c>
      <c r="C358" s="15" t="s">
        <v>1062</v>
      </c>
      <c r="D358" s="15" t="s">
        <v>73</v>
      </c>
      <c r="E358" s="15" t="s">
        <v>74</v>
      </c>
      <c r="F358" s="15" t="s">
        <v>0</v>
      </c>
      <c r="G358" s="15"/>
      <c r="H358" s="15" t="s">
        <v>3</v>
      </c>
      <c r="I358" s="15" t="s">
        <v>68</v>
      </c>
      <c r="J358" s="15"/>
      <c r="K358" s="15"/>
      <c r="L358" s="16">
        <v>963</v>
      </c>
      <c r="M358" s="15"/>
      <c r="N358" s="15" t="s">
        <v>75</v>
      </c>
      <c r="O358" s="15" t="str">
        <f>HYPERLINK("https://ceds.ed.gov/cedselementdetails.aspx?termid=3964")</f>
        <v>https://ceds.ed.gov/cedselementdetails.aspx?termid=3964</v>
      </c>
    </row>
    <row r="359" spans="1:15" ht="45">
      <c r="A359" s="15" t="s">
        <v>1063</v>
      </c>
      <c r="B359" s="15" t="s">
        <v>1061</v>
      </c>
      <c r="C359" s="15" t="s">
        <v>1062</v>
      </c>
      <c r="D359" s="15" t="s">
        <v>63</v>
      </c>
      <c r="E359" s="15" t="s">
        <v>64</v>
      </c>
      <c r="F359" s="15" t="s">
        <v>0</v>
      </c>
      <c r="G359" s="15"/>
      <c r="H359" s="15" t="s">
        <v>3</v>
      </c>
      <c r="I359" s="15" t="s">
        <v>10</v>
      </c>
      <c r="J359" s="15"/>
      <c r="K359" s="15"/>
      <c r="L359" s="16">
        <v>964</v>
      </c>
      <c r="M359" s="15"/>
      <c r="N359" s="15" t="s">
        <v>65</v>
      </c>
      <c r="O359" s="15" t="str">
        <f>HYPERLINK("https://ceds.ed.gov/cedselementdetails.aspx?termid=3965")</f>
        <v>https://ceds.ed.gov/cedselementdetails.aspx?termid=3965</v>
      </c>
    </row>
    <row r="360" spans="1:15" ht="45">
      <c r="A360" s="15" t="s">
        <v>1063</v>
      </c>
      <c r="B360" s="15" t="s">
        <v>1061</v>
      </c>
      <c r="C360" s="15" t="s">
        <v>1062</v>
      </c>
      <c r="D360" s="15" t="s">
        <v>66</v>
      </c>
      <c r="E360" s="15" t="s">
        <v>67</v>
      </c>
      <c r="F360" s="15" t="s">
        <v>0</v>
      </c>
      <c r="G360" s="15"/>
      <c r="H360" s="15" t="s">
        <v>3</v>
      </c>
      <c r="I360" s="15" t="s">
        <v>68</v>
      </c>
      <c r="J360" s="15"/>
      <c r="K360" s="15"/>
      <c r="L360" s="16">
        <v>965</v>
      </c>
      <c r="M360" s="15"/>
      <c r="N360" s="15" t="s">
        <v>69</v>
      </c>
      <c r="O360" s="15" t="str">
        <f>HYPERLINK("https://ceds.ed.gov/cedselementdetails.aspx?termid=3966")</f>
        <v>https://ceds.ed.gov/cedselementdetails.aspx?termid=3966</v>
      </c>
    </row>
    <row r="361" spans="1:15" ht="45">
      <c r="A361" s="15" t="s">
        <v>1063</v>
      </c>
      <c r="B361" s="15" t="s">
        <v>1061</v>
      </c>
      <c r="C361" s="15" t="s">
        <v>1062</v>
      </c>
      <c r="D361" s="15" t="s">
        <v>148</v>
      </c>
      <c r="E361" s="15" t="s">
        <v>149</v>
      </c>
      <c r="F361" s="18" t="s">
        <v>150</v>
      </c>
      <c r="G361" s="15"/>
      <c r="H361" s="15" t="s">
        <v>3</v>
      </c>
      <c r="I361" s="15"/>
      <c r="J361" s="15"/>
      <c r="K361" s="15"/>
      <c r="L361" s="16">
        <v>1089</v>
      </c>
      <c r="M361" s="15"/>
      <c r="N361" s="15" t="s">
        <v>151</v>
      </c>
      <c r="O361" s="15" t="str">
        <f>HYPERLINK("https://ceds.ed.gov/cedselementdetails.aspx?termid=4073")</f>
        <v>https://ceds.ed.gov/cedselementdetails.aspx?termid=4073</v>
      </c>
    </row>
    <row r="362" spans="1:15" ht="30">
      <c r="A362" s="15" t="s">
        <v>1063</v>
      </c>
      <c r="B362" s="15" t="s">
        <v>1061</v>
      </c>
      <c r="C362" s="15" t="s">
        <v>1062</v>
      </c>
      <c r="D362" s="15" t="s">
        <v>1108</v>
      </c>
      <c r="E362" s="15" t="s">
        <v>1109</v>
      </c>
      <c r="F362" s="15" t="s">
        <v>0</v>
      </c>
      <c r="G362" s="15"/>
      <c r="H362" s="15" t="s">
        <v>3</v>
      </c>
      <c r="I362" s="15" t="s">
        <v>79</v>
      </c>
      <c r="J362" s="15"/>
      <c r="K362" s="15"/>
      <c r="L362" s="16">
        <v>1188</v>
      </c>
      <c r="M362" s="15"/>
      <c r="N362" s="15" t="s">
        <v>1111</v>
      </c>
      <c r="O362" s="15" t="str">
        <f>HYPERLINK("https://ceds.ed.gov/cedselementdetails.aspx?termid=4139")</f>
        <v>https://ceds.ed.gov/cedselementdetails.aspx?termid=4139</v>
      </c>
    </row>
    <row r="363" spans="1:15" ht="120">
      <c r="A363" s="15" t="s">
        <v>1063</v>
      </c>
      <c r="B363" s="15" t="s">
        <v>1061</v>
      </c>
      <c r="C363" s="15" t="s">
        <v>1062</v>
      </c>
      <c r="D363" s="15" t="s">
        <v>160</v>
      </c>
      <c r="E363" s="15" t="s">
        <v>161</v>
      </c>
      <c r="F363" s="15" t="s">
        <v>936</v>
      </c>
      <c r="G363" s="15" t="s">
        <v>934</v>
      </c>
      <c r="H363" s="15" t="s">
        <v>2</v>
      </c>
      <c r="I363" s="15"/>
      <c r="J363" s="15" t="s">
        <v>162</v>
      </c>
      <c r="K363" s="15"/>
      <c r="L363" s="16">
        <v>386</v>
      </c>
      <c r="M363" s="15"/>
      <c r="N363" s="15" t="s">
        <v>163</v>
      </c>
      <c r="O363" s="15" t="str">
        <f>HYPERLINK("https://ceds.ed.gov/cedselementdetails.aspx?termid=3377")</f>
        <v>https://ceds.ed.gov/cedselementdetails.aspx?termid=3377</v>
      </c>
    </row>
    <row r="364" spans="1:15" ht="135">
      <c r="A364" s="15" t="s">
        <v>1063</v>
      </c>
      <c r="B364" s="15" t="s">
        <v>1061</v>
      </c>
      <c r="C364" s="15" t="s">
        <v>1062</v>
      </c>
      <c r="D364" s="15" t="s">
        <v>1141</v>
      </c>
      <c r="E364" s="15" t="s">
        <v>1142</v>
      </c>
      <c r="F364" s="15" t="s">
        <v>0</v>
      </c>
      <c r="G364" s="15"/>
      <c r="H364" s="15" t="s">
        <v>3</v>
      </c>
      <c r="I364" s="15" t="s">
        <v>1143</v>
      </c>
      <c r="J364" s="15"/>
      <c r="K364" s="15" t="s">
        <v>1144</v>
      </c>
      <c r="L364" s="16">
        <v>1152</v>
      </c>
      <c r="M364" s="15"/>
      <c r="N364" s="15" t="s">
        <v>1145</v>
      </c>
      <c r="O364" s="15" t="str">
        <f>HYPERLINK("https://ceds.ed.gov/cedselementdetails.aspx?termid=4112")</f>
        <v>https://ceds.ed.gov/cedselementdetails.aspx?termid=4112</v>
      </c>
    </row>
    <row r="365" spans="1:15" ht="409.5">
      <c r="A365" s="15" t="s">
        <v>1063</v>
      </c>
      <c r="B365" s="15" t="s">
        <v>1061</v>
      </c>
      <c r="C365" s="15" t="s">
        <v>1062</v>
      </c>
      <c r="D365" s="15" t="s">
        <v>1156</v>
      </c>
      <c r="E365" s="15" t="s">
        <v>1157</v>
      </c>
      <c r="F365" s="17" t="s">
        <v>989</v>
      </c>
      <c r="G365" s="15" t="s">
        <v>929</v>
      </c>
      <c r="H365" s="15" t="s">
        <v>2</v>
      </c>
      <c r="I365" s="15"/>
      <c r="J365" s="15" t="s">
        <v>1159</v>
      </c>
      <c r="K365" s="15"/>
      <c r="L365" s="16">
        <v>389</v>
      </c>
      <c r="M365" s="15"/>
      <c r="N365" s="15" t="s">
        <v>1160</v>
      </c>
      <c r="O365" s="15" t="str">
        <f>HYPERLINK("https://ceds.ed.gov/cedselementdetails.aspx?termid=3380")</f>
        <v>https://ceds.ed.gov/cedselementdetails.aspx?termid=3380</v>
      </c>
    </row>
    <row r="366" spans="1:15" ht="75">
      <c r="A366" s="15" t="s">
        <v>1063</v>
      </c>
      <c r="B366" s="15" t="s">
        <v>1061</v>
      </c>
      <c r="C366" s="15" t="s">
        <v>1062</v>
      </c>
      <c r="D366" s="15" t="s">
        <v>213</v>
      </c>
      <c r="E366" s="15" t="s">
        <v>214</v>
      </c>
      <c r="F366" s="15" t="s">
        <v>0</v>
      </c>
      <c r="G366" s="15" t="s">
        <v>929</v>
      </c>
      <c r="H366" s="15" t="s">
        <v>2</v>
      </c>
      <c r="I366" s="15" t="s">
        <v>215</v>
      </c>
      <c r="J366" s="15" t="s">
        <v>216</v>
      </c>
      <c r="K366" s="15"/>
      <c r="L366" s="16">
        <v>410</v>
      </c>
      <c r="M366" s="15"/>
      <c r="N366" s="15" t="s">
        <v>217</v>
      </c>
      <c r="O366" s="15" t="str">
        <f>HYPERLINK("https://ceds.ed.gov/cedselementdetails.aspx?termid=3400")</f>
        <v>https://ceds.ed.gov/cedselementdetails.aspx?termid=3400</v>
      </c>
    </row>
    <row r="367" spans="1:15" ht="45">
      <c r="A367" s="15" t="s">
        <v>1063</v>
      </c>
      <c r="B367" s="15" t="s">
        <v>1061</v>
      </c>
      <c r="C367" s="15" t="s">
        <v>1062</v>
      </c>
      <c r="D367" s="15" t="s">
        <v>223</v>
      </c>
      <c r="E367" s="15" t="s">
        <v>224</v>
      </c>
      <c r="F367" s="15" t="s">
        <v>0</v>
      </c>
      <c r="G367" s="15" t="s">
        <v>929</v>
      </c>
      <c r="H367" s="15" t="s">
        <v>2</v>
      </c>
      <c r="I367" s="15" t="s">
        <v>215</v>
      </c>
      <c r="J367" s="15" t="s">
        <v>225</v>
      </c>
      <c r="K367" s="15" t="s">
        <v>226</v>
      </c>
      <c r="L367" s="16">
        <v>411</v>
      </c>
      <c r="M367" s="15"/>
      <c r="N367" s="15" t="s">
        <v>227</v>
      </c>
      <c r="O367" s="15" t="str">
        <f>HYPERLINK("https://ceds.ed.gov/cedselementdetails.aspx?termid=3401")</f>
        <v>https://ceds.ed.gov/cedselementdetails.aspx?termid=3401</v>
      </c>
    </row>
    <row r="368" spans="1:15" ht="45">
      <c r="A368" s="15" t="s">
        <v>1063</v>
      </c>
      <c r="B368" s="15" t="s">
        <v>1061</v>
      </c>
      <c r="C368" s="15" t="s">
        <v>1062</v>
      </c>
      <c r="D368" s="15" t="s">
        <v>218</v>
      </c>
      <c r="E368" s="15" t="s">
        <v>219</v>
      </c>
      <c r="F368" s="15" t="s">
        <v>0</v>
      </c>
      <c r="G368" s="15" t="s">
        <v>929</v>
      </c>
      <c r="H368" s="15" t="s">
        <v>2</v>
      </c>
      <c r="I368" s="15" t="s">
        <v>220</v>
      </c>
      <c r="J368" s="15" t="s">
        <v>221</v>
      </c>
      <c r="K368" s="15"/>
      <c r="L368" s="16">
        <v>597</v>
      </c>
      <c r="M368" s="15"/>
      <c r="N368" s="15" t="s">
        <v>222</v>
      </c>
      <c r="O368" s="15" t="str">
        <f>HYPERLINK("https://ceds.ed.gov/cedselementdetails.aspx?termid=3590")</f>
        <v>https://ceds.ed.gov/cedselementdetails.aspx?termid=3590</v>
      </c>
    </row>
    <row r="369" spans="1:15" ht="240">
      <c r="A369" s="15" t="s">
        <v>1063</v>
      </c>
      <c r="B369" s="15" t="s">
        <v>1061</v>
      </c>
      <c r="C369" s="15" t="s">
        <v>1062</v>
      </c>
      <c r="D369" s="15" t="s">
        <v>1092</v>
      </c>
      <c r="E369" s="15" t="s">
        <v>1093</v>
      </c>
      <c r="F369" s="17" t="s">
        <v>998</v>
      </c>
      <c r="G369" s="15" t="s">
        <v>929</v>
      </c>
      <c r="H369" s="15" t="s">
        <v>2</v>
      </c>
      <c r="I369" s="15"/>
      <c r="J369" s="15" t="s">
        <v>1095</v>
      </c>
      <c r="K369" s="15"/>
      <c r="L369" s="16">
        <v>383</v>
      </c>
      <c r="M369" s="15"/>
      <c r="N369" s="15" t="s">
        <v>1096</v>
      </c>
      <c r="O369" s="15" t="str">
        <f>HYPERLINK("https://ceds.ed.gov/cedselementdetails.aspx?termid=3374")</f>
        <v>https://ceds.ed.gov/cedselementdetails.aspx?termid=3374</v>
      </c>
    </row>
    <row r="370" spans="1:15" ht="30">
      <c r="A370" s="15" t="s">
        <v>1063</v>
      </c>
      <c r="B370" s="15" t="s">
        <v>1061</v>
      </c>
      <c r="C370" s="15" t="s">
        <v>1062</v>
      </c>
      <c r="D370" s="15" t="s">
        <v>131</v>
      </c>
      <c r="E370" s="15" t="s">
        <v>132</v>
      </c>
      <c r="F370" s="15" t="s">
        <v>0</v>
      </c>
      <c r="G370" s="15"/>
      <c r="H370" s="15" t="s">
        <v>3</v>
      </c>
      <c r="I370" s="15" t="s">
        <v>10</v>
      </c>
      <c r="J370" s="15"/>
      <c r="K370" s="15"/>
      <c r="L370" s="16">
        <v>959</v>
      </c>
      <c r="M370" s="15"/>
      <c r="N370" s="15" t="s">
        <v>133</v>
      </c>
      <c r="O370" s="15" t="str">
        <f>HYPERLINK("https://ceds.ed.gov/cedselementdetails.aspx?termid=3960")</f>
        <v>https://ceds.ed.gov/cedselementdetails.aspx?termid=3960</v>
      </c>
    </row>
    <row r="371" spans="1:15" ht="30">
      <c r="A371" s="15" t="s">
        <v>1063</v>
      </c>
      <c r="B371" s="15" t="s">
        <v>1061</v>
      </c>
      <c r="C371" s="15" t="s">
        <v>1062</v>
      </c>
      <c r="D371" s="15" t="s">
        <v>134</v>
      </c>
      <c r="E371" s="15" t="s">
        <v>135</v>
      </c>
      <c r="F371" s="15" t="s">
        <v>0</v>
      </c>
      <c r="G371" s="15"/>
      <c r="H371" s="15" t="s">
        <v>3</v>
      </c>
      <c r="I371" s="15" t="s">
        <v>128</v>
      </c>
      <c r="J371" s="15"/>
      <c r="K371" s="15"/>
      <c r="L371" s="16">
        <v>958</v>
      </c>
      <c r="M371" s="15"/>
      <c r="N371" s="15" t="s">
        <v>136</v>
      </c>
      <c r="O371" s="15" t="str">
        <f>HYPERLINK("https://ceds.ed.gov/cedselementdetails.aspx?termid=3959")</f>
        <v>https://ceds.ed.gov/cedselementdetails.aspx?termid=3959</v>
      </c>
    </row>
    <row r="372" spans="1:15" ht="60">
      <c r="A372" s="15" t="s">
        <v>1063</v>
      </c>
      <c r="B372" s="15" t="s">
        <v>1061</v>
      </c>
      <c r="C372" s="15" t="s">
        <v>1062</v>
      </c>
      <c r="D372" s="15" t="s">
        <v>126</v>
      </c>
      <c r="E372" s="15" t="s">
        <v>127</v>
      </c>
      <c r="F372" s="15" t="s">
        <v>0</v>
      </c>
      <c r="G372" s="15" t="s">
        <v>934</v>
      </c>
      <c r="H372" s="15" t="s">
        <v>2</v>
      </c>
      <c r="I372" s="15" t="s">
        <v>128</v>
      </c>
      <c r="J372" s="15" t="s">
        <v>129</v>
      </c>
      <c r="K372" s="15"/>
      <c r="L372" s="16">
        <v>402</v>
      </c>
      <c r="M372" s="15"/>
      <c r="N372" s="15" t="s">
        <v>130</v>
      </c>
      <c r="O372" s="15" t="str">
        <f>HYPERLINK("https://ceds.ed.gov/cedselementdetails.aspx?termid=3394")</f>
        <v>https://ceds.ed.gov/cedselementdetails.aspx?termid=3394</v>
      </c>
    </row>
    <row r="373" spans="1:15" ht="60">
      <c r="A373" s="15" t="s">
        <v>1063</v>
      </c>
      <c r="B373" s="15" t="s">
        <v>1061</v>
      </c>
      <c r="C373" s="15" t="s">
        <v>1062</v>
      </c>
      <c r="D373" s="15" t="s">
        <v>1116</v>
      </c>
      <c r="E373" s="15" t="s">
        <v>89</v>
      </c>
      <c r="F373" s="15" t="s">
        <v>0</v>
      </c>
      <c r="G373" s="15" t="s">
        <v>934</v>
      </c>
      <c r="H373" s="15" t="s">
        <v>2</v>
      </c>
      <c r="I373" s="15" t="s">
        <v>20</v>
      </c>
      <c r="J373" s="15" t="s">
        <v>1118</v>
      </c>
      <c r="K373" s="15" t="s">
        <v>90</v>
      </c>
      <c r="L373" s="16">
        <v>406</v>
      </c>
      <c r="M373" s="15"/>
      <c r="N373" s="15" t="s">
        <v>1119</v>
      </c>
      <c r="O373" s="15" t="str">
        <f>HYPERLINK("https://ceds.ed.gov/cedselementdetails.aspx?termid=3397")</f>
        <v>https://ceds.ed.gov/cedselementdetails.aspx?termid=3397</v>
      </c>
    </row>
    <row r="374" spans="1:15" ht="135">
      <c r="A374" s="15" t="s">
        <v>1063</v>
      </c>
      <c r="B374" s="15" t="s">
        <v>1061</v>
      </c>
      <c r="C374" s="15" t="s">
        <v>1571</v>
      </c>
      <c r="D374" s="15" t="s">
        <v>1126</v>
      </c>
      <c r="E374" s="15" t="s">
        <v>825</v>
      </c>
      <c r="F374" s="17" t="s">
        <v>1035</v>
      </c>
      <c r="G374" s="15" t="s">
        <v>934</v>
      </c>
      <c r="H374" s="15" t="s">
        <v>2</v>
      </c>
      <c r="I374" s="15"/>
      <c r="J374" s="15" t="s">
        <v>1127</v>
      </c>
      <c r="K374" s="15"/>
      <c r="L374" s="16">
        <v>405</v>
      </c>
      <c r="M374" s="15"/>
      <c r="N374" s="15" t="s">
        <v>1128</v>
      </c>
      <c r="O374" s="15" t="str">
        <f>HYPERLINK("https://ceds.ed.gov/cedselementdetails.aspx?termid=3396")</f>
        <v>https://ceds.ed.gov/cedselementdetails.aspx?termid=3396</v>
      </c>
    </row>
    <row r="375" spans="1:15" ht="60">
      <c r="A375" s="15" t="s">
        <v>1063</v>
      </c>
      <c r="B375" s="15" t="s">
        <v>1061</v>
      </c>
      <c r="C375" s="15" t="s">
        <v>1571</v>
      </c>
      <c r="D375" s="15" t="s">
        <v>1165</v>
      </c>
      <c r="E375" s="15" t="s">
        <v>741</v>
      </c>
      <c r="F375" s="17" t="s">
        <v>1166</v>
      </c>
      <c r="G375" s="15" t="s">
        <v>976</v>
      </c>
      <c r="H375" s="15" t="s">
        <v>2</v>
      </c>
      <c r="I375" s="15"/>
      <c r="J375" s="15" t="s">
        <v>1167</v>
      </c>
      <c r="K375" s="15"/>
      <c r="L375" s="16">
        <v>572</v>
      </c>
      <c r="M375" s="15"/>
      <c r="N375" s="15" t="s">
        <v>1168</v>
      </c>
      <c r="O375" s="15" t="str">
        <f>HYPERLINK("https://ceds.ed.gov/cedselementdetails.aspx?termid=3564")</f>
        <v>https://ceds.ed.gov/cedselementdetails.aspx?termid=3564</v>
      </c>
    </row>
    <row r="376" spans="1:15" ht="45">
      <c r="A376" s="15" t="s">
        <v>1063</v>
      </c>
      <c r="B376" s="15" t="s">
        <v>1061</v>
      </c>
      <c r="C376" s="15" t="s">
        <v>1571</v>
      </c>
      <c r="D376" s="15" t="s">
        <v>763</v>
      </c>
      <c r="E376" s="15" t="s">
        <v>764</v>
      </c>
      <c r="F376" s="17" t="s">
        <v>1030</v>
      </c>
      <c r="G376" s="15" t="s">
        <v>39</v>
      </c>
      <c r="H376" s="15"/>
      <c r="I376" s="15"/>
      <c r="J376" s="15"/>
      <c r="K376" s="15"/>
      <c r="L376" s="16">
        <v>573</v>
      </c>
      <c r="M376" s="15"/>
      <c r="N376" s="15" t="s">
        <v>765</v>
      </c>
      <c r="O376" s="15" t="str">
        <f>HYPERLINK("https://ceds.ed.gov/cedselementdetails.aspx?termid=3565")</f>
        <v>https://ceds.ed.gov/cedselementdetails.aspx?termid=3565</v>
      </c>
    </row>
    <row r="377" spans="1:15" ht="60">
      <c r="A377" s="15" t="s">
        <v>1063</v>
      </c>
      <c r="B377" s="15" t="s">
        <v>1061</v>
      </c>
      <c r="C377" s="15" t="s">
        <v>1571</v>
      </c>
      <c r="D377" s="15" t="s">
        <v>123</v>
      </c>
      <c r="E377" s="15" t="s">
        <v>124</v>
      </c>
      <c r="F377" s="15" t="s">
        <v>0</v>
      </c>
      <c r="G377" s="15" t="s">
        <v>118</v>
      </c>
      <c r="H377" s="15" t="s">
        <v>3</v>
      </c>
      <c r="I377" s="15" t="s">
        <v>15</v>
      </c>
      <c r="J377" s="15"/>
      <c r="K377" s="15"/>
      <c r="L377" s="16">
        <v>891</v>
      </c>
      <c r="M377" s="15"/>
      <c r="N377" s="15" t="s">
        <v>125</v>
      </c>
      <c r="O377" s="15" t="str">
        <f>HYPERLINK("https://ceds.ed.gov/cedselementdetails.aspx?termid=3891")</f>
        <v>https://ceds.ed.gov/cedselementdetails.aspx?termid=3891</v>
      </c>
    </row>
    <row r="378" spans="1:15" ht="75">
      <c r="A378" s="15" t="s">
        <v>1063</v>
      </c>
      <c r="B378" s="15" t="s">
        <v>1061</v>
      </c>
      <c r="C378" s="15" t="s">
        <v>1571</v>
      </c>
      <c r="D378" s="15" t="s">
        <v>251</v>
      </c>
      <c r="E378" s="15" t="s">
        <v>1163</v>
      </c>
      <c r="F378" s="15" t="s">
        <v>0</v>
      </c>
      <c r="G378" s="15" t="s">
        <v>118</v>
      </c>
      <c r="H378" s="15" t="s">
        <v>3</v>
      </c>
      <c r="I378" s="15" t="s">
        <v>15</v>
      </c>
      <c r="J378" s="15"/>
      <c r="K378" s="15"/>
      <c r="L378" s="16">
        <v>890</v>
      </c>
      <c r="M378" s="15"/>
      <c r="N378" s="15" t="s">
        <v>252</v>
      </c>
      <c r="O378" s="15" t="str">
        <f>HYPERLINK("https://ceds.ed.gov/cedselementdetails.aspx?termid=3890")</f>
        <v>https://ceds.ed.gov/cedselementdetails.aspx?termid=3890</v>
      </c>
    </row>
    <row r="379" spans="1:15" ht="195">
      <c r="A379" s="15" t="s">
        <v>1063</v>
      </c>
      <c r="B379" s="15" t="s">
        <v>1061</v>
      </c>
      <c r="C379" s="15" t="s">
        <v>1571</v>
      </c>
      <c r="D379" s="15" t="s">
        <v>253</v>
      </c>
      <c r="E379" s="15" t="s">
        <v>1169</v>
      </c>
      <c r="F379" s="15" t="s">
        <v>0</v>
      </c>
      <c r="G379" s="15" t="s">
        <v>944</v>
      </c>
      <c r="H379" s="15" t="s">
        <v>2</v>
      </c>
      <c r="I379" s="15" t="s">
        <v>254</v>
      </c>
      <c r="J379" s="15" t="s">
        <v>255</v>
      </c>
      <c r="K379" s="15"/>
      <c r="L379" s="16">
        <v>245</v>
      </c>
      <c r="M379" s="15"/>
      <c r="N379" s="15" t="s">
        <v>256</v>
      </c>
      <c r="O379" s="15" t="str">
        <f>HYPERLINK("https://ceds.ed.gov/cedselementdetails.aspx?termid=3245")</f>
        <v>https://ceds.ed.gov/cedselementdetails.aspx?termid=3245</v>
      </c>
    </row>
    <row r="380" spans="1:15" ht="45">
      <c r="A380" s="15" t="s">
        <v>1063</v>
      </c>
      <c r="B380" s="15" t="s">
        <v>1061</v>
      </c>
      <c r="C380" s="15" t="s">
        <v>1571</v>
      </c>
      <c r="D380" s="15" t="s">
        <v>167</v>
      </c>
      <c r="E380" s="15" t="s">
        <v>168</v>
      </c>
      <c r="F380" s="15" t="s">
        <v>0</v>
      </c>
      <c r="G380" s="15" t="s">
        <v>142</v>
      </c>
      <c r="H380" s="15" t="s">
        <v>1075</v>
      </c>
      <c r="I380" s="15" t="s">
        <v>169</v>
      </c>
      <c r="J380" s="15" t="s">
        <v>170</v>
      </c>
      <c r="K380" s="15"/>
      <c r="L380" s="16">
        <v>718</v>
      </c>
      <c r="M380" s="15"/>
      <c r="N380" s="15" t="s">
        <v>171</v>
      </c>
      <c r="O380" s="15" t="str">
        <f>HYPERLINK("https://ceds.ed.gov/cedselementdetails.aspx?termid=3694")</f>
        <v>https://ceds.ed.gov/cedselementdetails.aspx?termid=3694</v>
      </c>
    </row>
    <row r="381" spans="1:15" ht="409.5">
      <c r="A381" s="15" t="s">
        <v>1063</v>
      </c>
      <c r="B381" s="15" t="s">
        <v>1061</v>
      </c>
      <c r="C381" s="15" t="s">
        <v>1571</v>
      </c>
      <c r="D381" s="15" t="s">
        <v>176</v>
      </c>
      <c r="E381" s="15" t="s">
        <v>177</v>
      </c>
      <c r="F381" s="17" t="s">
        <v>994</v>
      </c>
      <c r="G381" s="15" t="s">
        <v>929</v>
      </c>
      <c r="H381" s="15"/>
      <c r="I381" s="15" t="s">
        <v>20</v>
      </c>
      <c r="J381" s="15"/>
      <c r="K381" s="15"/>
      <c r="L381" s="16">
        <v>417</v>
      </c>
      <c r="M381" s="15"/>
      <c r="N381" s="15" t="s">
        <v>178</v>
      </c>
      <c r="O381" s="15" t="str">
        <f>HYPERLINK("https://ceds.ed.gov/cedselementdetails.aspx?termid=3407")</f>
        <v>https://ceds.ed.gov/cedselementdetails.aspx?termid=3407</v>
      </c>
    </row>
    <row r="382" spans="1:15" ht="45">
      <c r="A382" s="15" t="s">
        <v>1063</v>
      </c>
      <c r="B382" s="15" t="s">
        <v>1061</v>
      </c>
      <c r="C382" s="15" t="s">
        <v>1571</v>
      </c>
      <c r="D382" s="15" t="s">
        <v>172</v>
      </c>
      <c r="E382" s="15" t="s">
        <v>173</v>
      </c>
      <c r="F382" s="15" t="s">
        <v>0</v>
      </c>
      <c r="G382" s="15" t="s">
        <v>929</v>
      </c>
      <c r="H382" s="15" t="s">
        <v>2</v>
      </c>
      <c r="I382" s="15" t="s">
        <v>20</v>
      </c>
      <c r="J382" s="15" t="s">
        <v>174</v>
      </c>
      <c r="K382" s="15"/>
      <c r="L382" s="16">
        <v>418</v>
      </c>
      <c r="M382" s="15"/>
      <c r="N382" s="15" t="s">
        <v>175</v>
      </c>
      <c r="O382" s="15" t="str">
        <f>HYPERLINK("https://ceds.ed.gov/cedselementdetails.aspx?termid=3408")</f>
        <v>https://ceds.ed.gov/cedselementdetails.aspx?termid=3408</v>
      </c>
    </row>
    <row r="383" spans="1:15" ht="45">
      <c r="A383" s="15" t="s">
        <v>1063</v>
      </c>
      <c r="B383" s="15" t="s">
        <v>1061</v>
      </c>
      <c r="C383" s="15" t="s">
        <v>1571</v>
      </c>
      <c r="D383" s="15" t="s">
        <v>179</v>
      </c>
      <c r="E383" s="15" t="s">
        <v>180</v>
      </c>
      <c r="F383" s="15" t="s">
        <v>0</v>
      </c>
      <c r="G383" s="15" t="s">
        <v>929</v>
      </c>
      <c r="H383" s="15" t="s">
        <v>2</v>
      </c>
      <c r="I383" s="15" t="s">
        <v>20</v>
      </c>
      <c r="J383" s="15" t="s">
        <v>181</v>
      </c>
      <c r="K383" s="15"/>
      <c r="L383" s="16">
        <v>419</v>
      </c>
      <c r="M383" s="15"/>
      <c r="N383" s="15" t="s">
        <v>182</v>
      </c>
      <c r="O383" s="15" t="str">
        <f>HYPERLINK("https://ceds.ed.gov/cedselementdetails.aspx?termid=3409")</f>
        <v>https://ceds.ed.gov/cedselementdetails.aspx?termid=3409</v>
      </c>
    </row>
    <row r="384" spans="1:15" ht="45">
      <c r="A384" s="15" t="s">
        <v>1063</v>
      </c>
      <c r="B384" s="15" t="s">
        <v>1061</v>
      </c>
      <c r="C384" s="15" t="s">
        <v>1571</v>
      </c>
      <c r="D384" s="15" t="s">
        <v>164</v>
      </c>
      <c r="E384" s="15" t="s">
        <v>165</v>
      </c>
      <c r="F384" s="15" t="s">
        <v>0</v>
      </c>
      <c r="G384" s="15" t="s">
        <v>142</v>
      </c>
      <c r="H384" s="15" t="s">
        <v>1075</v>
      </c>
      <c r="I384" s="15" t="s">
        <v>20</v>
      </c>
      <c r="J384" s="15"/>
      <c r="K384" s="15"/>
      <c r="L384" s="16">
        <v>717</v>
      </c>
      <c r="M384" s="15"/>
      <c r="N384" s="15" t="s">
        <v>166</v>
      </c>
      <c r="O384" s="15" t="str">
        <f>HYPERLINK("https://ceds.ed.gov/cedselementdetails.aspx?termid=3693")</f>
        <v>https://ceds.ed.gov/cedselementdetails.aspx?termid=3693</v>
      </c>
    </row>
    <row r="385" spans="1:15" ht="30">
      <c r="A385" s="15" t="s">
        <v>1063</v>
      </c>
      <c r="B385" s="15" t="s">
        <v>1061</v>
      </c>
      <c r="C385" s="15" t="s">
        <v>1571</v>
      </c>
      <c r="D385" s="15" t="s">
        <v>1123</v>
      </c>
      <c r="E385" s="15" t="s">
        <v>141</v>
      </c>
      <c r="F385" s="15" t="s">
        <v>0</v>
      </c>
      <c r="G385" s="15" t="s">
        <v>142</v>
      </c>
      <c r="H385" s="15" t="s">
        <v>2</v>
      </c>
      <c r="I385" s="15" t="s">
        <v>16</v>
      </c>
      <c r="J385" s="15" t="s">
        <v>1124</v>
      </c>
      <c r="K385" s="15"/>
      <c r="L385" s="16">
        <v>724</v>
      </c>
      <c r="M385" s="15"/>
      <c r="N385" s="15" t="s">
        <v>1125</v>
      </c>
      <c r="O385" s="15" t="str">
        <f>HYPERLINK("https://ceds.ed.gov/cedselementdetails.aspx?termid=3700")</f>
        <v>https://ceds.ed.gov/cedselementdetails.aspx?termid=3700</v>
      </c>
    </row>
    <row r="386" spans="1:15" ht="195">
      <c r="A386" s="15" t="s">
        <v>1063</v>
      </c>
      <c r="B386" s="15" t="s">
        <v>1061</v>
      </c>
      <c r="C386" s="15" t="s">
        <v>1571</v>
      </c>
      <c r="D386" s="15" t="s">
        <v>253</v>
      </c>
      <c r="E386" s="15" t="s">
        <v>1169</v>
      </c>
      <c r="F386" s="15" t="s">
        <v>0</v>
      </c>
      <c r="G386" s="15" t="s">
        <v>944</v>
      </c>
      <c r="H386" s="15" t="s">
        <v>2</v>
      </c>
      <c r="I386" s="15" t="s">
        <v>254</v>
      </c>
      <c r="J386" s="15" t="s">
        <v>255</v>
      </c>
      <c r="K386" s="15"/>
      <c r="L386" s="16">
        <v>245</v>
      </c>
      <c r="M386" s="15"/>
      <c r="N386" s="15" t="s">
        <v>256</v>
      </c>
      <c r="O386" s="15" t="str">
        <f>HYPERLINK("https://ceds.ed.gov/cedselementdetails.aspx?termid=3245")</f>
        <v>https://ceds.ed.gov/cedselementdetails.aspx?termid=3245</v>
      </c>
    </row>
    <row r="387" spans="1:15" ht="30">
      <c r="A387" s="15" t="s">
        <v>1063</v>
      </c>
      <c r="B387" s="15" t="s">
        <v>1061</v>
      </c>
      <c r="C387" s="15" t="s">
        <v>1571</v>
      </c>
      <c r="D387" s="15" t="s">
        <v>1129</v>
      </c>
      <c r="E387" s="15" t="s">
        <v>119</v>
      </c>
      <c r="F387" s="15" t="s">
        <v>0</v>
      </c>
      <c r="G387" s="15" t="s">
        <v>118</v>
      </c>
      <c r="H387" s="15" t="s">
        <v>3</v>
      </c>
      <c r="I387" s="15" t="s">
        <v>15</v>
      </c>
      <c r="J387" s="15"/>
      <c r="K387" s="15"/>
      <c r="L387" s="16">
        <v>1063</v>
      </c>
      <c r="M387" s="15"/>
      <c r="N387" s="15" t="s">
        <v>1130</v>
      </c>
      <c r="O387" s="15" t="str">
        <f>HYPERLINK("https://ceds.ed.gov/cedselementdetails.aspx?termid=4069")</f>
        <v>https://ceds.ed.gov/cedselementdetails.aspx?termid=4069</v>
      </c>
    </row>
    <row r="388" spans="1:15" ht="30">
      <c r="A388" s="15" t="s">
        <v>1063</v>
      </c>
      <c r="B388" s="15" t="s">
        <v>1572</v>
      </c>
      <c r="C388" s="15"/>
      <c r="D388" s="15" t="s">
        <v>1367</v>
      </c>
      <c r="E388" s="15" t="s">
        <v>1368</v>
      </c>
      <c r="F388" s="15" t="s">
        <v>0</v>
      </c>
      <c r="G388" s="15"/>
      <c r="H388" s="15" t="s">
        <v>3</v>
      </c>
      <c r="I388" s="15" t="s">
        <v>10</v>
      </c>
      <c r="J388" s="15"/>
      <c r="K388" s="15"/>
      <c r="L388" s="16">
        <v>1166</v>
      </c>
      <c r="M388" s="15"/>
      <c r="N388" s="15" t="s">
        <v>1370</v>
      </c>
      <c r="O388" s="15" t="str">
        <f>HYPERLINK("https://ceds.ed.gov/cedselementdetails.aspx?termid=4170")</f>
        <v>https://ceds.ed.gov/cedselementdetails.aspx?termid=4170</v>
      </c>
    </row>
    <row r="389" spans="1:15" ht="30">
      <c r="A389" s="15" t="s">
        <v>1063</v>
      </c>
      <c r="B389" s="15" t="s">
        <v>1572</v>
      </c>
      <c r="C389" s="15"/>
      <c r="D389" s="15" t="s">
        <v>1371</v>
      </c>
      <c r="E389" s="15" t="s">
        <v>1372</v>
      </c>
      <c r="F389" s="15" t="s">
        <v>0</v>
      </c>
      <c r="G389" s="15"/>
      <c r="H389" s="15" t="s">
        <v>3</v>
      </c>
      <c r="I389" s="15" t="s">
        <v>10</v>
      </c>
      <c r="J389" s="15"/>
      <c r="K389" s="15"/>
      <c r="L389" s="16">
        <v>1165</v>
      </c>
      <c r="M389" s="15"/>
      <c r="N389" s="15" t="s">
        <v>1373</v>
      </c>
      <c r="O389" s="15" t="str">
        <f>HYPERLINK("https://ceds.ed.gov/cedselementdetails.aspx?termid=4169")</f>
        <v>https://ceds.ed.gov/cedselementdetails.aspx?termid=4169</v>
      </c>
    </row>
    <row r="390" spans="1:15" ht="45">
      <c r="A390" s="15" t="s">
        <v>1063</v>
      </c>
      <c r="B390" s="15" t="s">
        <v>1068</v>
      </c>
      <c r="C390" s="15"/>
      <c r="D390" s="15" t="s">
        <v>1374</v>
      </c>
      <c r="E390" s="15" t="s">
        <v>1375</v>
      </c>
      <c r="F390" s="15" t="s">
        <v>0</v>
      </c>
      <c r="G390" s="15"/>
      <c r="H390" s="15" t="s">
        <v>3</v>
      </c>
      <c r="I390" s="15" t="s">
        <v>15</v>
      </c>
      <c r="J390" s="15"/>
      <c r="K390" s="15"/>
      <c r="L390" s="16">
        <v>1146</v>
      </c>
      <c r="M390" s="15"/>
      <c r="N390" s="15" t="s">
        <v>1377</v>
      </c>
      <c r="O390" s="15" t="str">
        <f>HYPERLINK("https://ceds.ed.gov/cedselementdetails.aspx?termid=4159")</f>
        <v>https://ceds.ed.gov/cedselementdetails.aspx?termid=4159</v>
      </c>
    </row>
    <row r="391" spans="1:15" ht="45">
      <c r="A391" s="15" t="s">
        <v>1063</v>
      </c>
      <c r="B391" s="15" t="s">
        <v>1068</v>
      </c>
      <c r="C391" s="15"/>
      <c r="D391" s="15" t="s">
        <v>1378</v>
      </c>
      <c r="E391" s="15" t="s">
        <v>1379</v>
      </c>
      <c r="F391" s="15" t="s">
        <v>0</v>
      </c>
      <c r="G391" s="15"/>
      <c r="H391" s="15" t="s">
        <v>3</v>
      </c>
      <c r="I391" s="15" t="s">
        <v>16</v>
      </c>
      <c r="J391" s="15"/>
      <c r="K391" s="15"/>
      <c r="L391" s="16">
        <v>1144</v>
      </c>
      <c r="M391" s="15"/>
      <c r="N391" s="15" t="s">
        <v>1380</v>
      </c>
      <c r="O391" s="15" t="str">
        <f>HYPERLINK("https://ceds.ed.gov/cedselementdetails.aspx?termid=4157")</f>
        <v>https://ceds.ed.gov/cedselementdetails.aspx?termid=4157</v>
      </c>
    </row>
    <row r="392" spans="1:15" ht="30">
      <c r="A392" s="15" t="s">
        <v>1063</v>
      </c>
      <c r="B392" s="15" t="s">
        <v>1068</v>
      </c>
      <c r="C392" s="15"/>
      <c r="D392" s="15" t="s">
        <v>1381</v>
      </c>
      <c r="E392" s="15" t="s">
        <v>1382</v>
      </c>
      <c r="F392" s="15" t="s">
        <v>0</v>
      </c>
      <c r="G392" s="15"/>
      <c r="H392" s="15" t="s">
        <v>3</v>
      </c>
      <c r="I392" s="15" t="s">
        <v>309</v>
      </c>
      <c r="J392" s="15"/>
      <c r="K392" s="15"/>
      <c r="L392" s="16">
        <v>1145</v>
      </c>
      <c r="M392" s="15"/>
      <c r="N392" s="15" t="s">
        <v>1383</v>
      </c>
      <c r="O392" s="15" t="str">
        <f>HYPERLINK("https://ceds.ed.gov/cedselementdetails.aspx?termid=4158")</f>
        <v>https://ceds.ed.gov/cedselementdetails.aspx?termid=4158</v>
      </c>
    </row>
    <row r="393" spans="1:15" ht="30">
      <c r="A393" s="15" t="s">
        <v>1063</v>
      </c>
      <c r="B393" s="15" t="s">
        <v>1068</v>
      </c>
      <c r="C393" s="15"/>
      <c r="D393" s="15" t="s">
        <v>1384</v>
      </c>
      <c r="E393" s="15" t="s">
        <v>542</v>
      </c>
      <c r="F393" s="15" t="s">
        <v>0</v>
      </c>
      <c r="G393" s="15"/>
      <c r="H393" s="15" t="s">
        <v>3</v>
      </c>
      <c r="I393" s="15" t="s">
        <v>16</v>
      </c>
      <c r="J393" s="15"/>
      <c r="K393" s="15"/>
      <c r="L393" s="16">
        <v>917</v>
      </c>
      <c r="M393" s="15"/>
      <c r="N393" s="15" t="s">
        <v>1385</v>
      </c>
      <c r="O393" s="15" t="str">
        <f>HYPERLINK("https://ceds.ed.gov/cedselementdetails.aspx?termid=3918")</f>
        <v>https://ceds.ed.gov/cedselementdetails.aspx?termid=3918</v>
      </c>
    </row>
    <row r="394" spans="1:15" ht="30">
      <c r="A394" s="15" t="s">
        <v>1063</v>
      </c>
      <c r="B394" s="15" t="s">
        <v>1068</v>
      </c>
      <c r="C394" s="15"/>
      <c r="D394" s="15" t="s">
        <v>543</v>
      </c>
      <c r="E394" s="15" t="s">
        <v>544</v>
      </c>
      <c r="F394" s="15" t="s">
        <v>0</v>
      </c>
      <c r="G394" s="15"/>
      <c r="H394" s="15" t="s">
        <v>3</v>
      </c>
      <c r="I394" s="15" t="s">
        <v>10</v>
      </c>
      <c r="J394" s="15"/>
      <c r="K394" s="15"/>
      <c r="L394" s="16">
        <v>916</v>
      </c>
      <c r="M394" s="15"/>
      <c r="N394" s="15" t="s">
        <v>545</v>
      </c>
      <c r="O394" s="15" t="str">
        <f>HYPERLINK("https://ceds.ed.gov/cedselementdetails.aspx?termid=3916")</f>
        <v>https://ceds.ed.gov/cedselementdetails.aspx?termid=3916</v>
      </c>
    </row>
    <row r="395" spans="1:15" ht="30">
      <c r="A395" s="15" t="s">
        <v>1063</v>
      </c>
      <c r="B395" s="15" t="s">
        <v>1068</v>
      </c>
      <c r="C395" s="15"/>
      <c r="D395" s="15" t="s">
        <v>1386</v>
      </c>
      <c r="E395" s="15" t="s">
        <v>1387</v>
      </c>
      <c r="F395" s="15" t="s">
        <v>0</v>
      </c>
      <c r="G395" s="15"/>
      <c r="H395" s="15" t="s">
        <v>3</v>
      </c>
      <c r="I395" s="15" t="s">
        <v>15</v>
      </c>
      <c r="J395" s="15"/>
      <c r="K395" s="15"/>
      <c r="L395" s="16">
        <v>1143</v>
      </c>
      <c r="M395" s="15"/>
      <c r="N395" s="15" t="s">
        <v>1388</v>
      </c>
      <c r="O395" s="15" t="str">
        <f>HYPERLINK("https://ceds.ed.gov/cedselementdetails.aspx?termid=4156")</f>
        <v>https://ceds.ed.gov/cedselementdetails.aspx?termid=4156</v>
      </c>
    </row>
    <row r="396" spans="1:15" ht="409.5">
      <c r="A396" s="15" t="s">
        <v>1063</v>
      </c>
      <c r="B396" s="15" t="s">
        <v>1068</v>
      </c>
      <c r="C396" s="15"/>
      <c r="D396" s="15" t="s">
        <v>546</v>
      </c>
      <c r="E396" s="15" t="s">
        <v>547</v>
      </c>
      <c r="F396" s="17" t="s">
        <v>1021</v>
      </c>
      <c r="G396" s="15"/>
      <c r="H396" s="15" t="s">
        <v>3</v>
      </c>
      <c r="I396" s="15"/>
      <c r="J396" s="15"/>
      <c r="K396" s="15"/>
      <c r="L396" s="16">
        <v>1002</v>
      </c>
      <c r="M396" s="15"/>
      <c r="N396" s="15" t="s">
        <v>548</v>
      </c>
      <c r="O396" s="15" t="str">
        <f>HYPERLINK("https://ceds.ed.gov/cedselementdetails.aspx?termid=4005")</f>
        <v>https://ceds.ed.gov/cedselementdetails.aspx?termid=4005</v>
      </c>
    </row>
    <row r="397" spans="1:15" ht="150">
      <c r="A397" s="15" t="s">
        <v>1063</v>
      </c>
      <c r="B397" s="15" t="s">
        <v>1068</v>
      </c>
      <c r="C397" s="15"/>
      <c r="D397" s="15" t="s">
        <v>549</v>
      </c>
      <c r="E397" s="15" t="s">
        <v>1389</v>
      </c>
      <c r="F397" s="15" t="s">
        <v>969</v>
      </c>
      <c r="G397" s="15"/>
      <c r="H397" s="15" t="s">
        <v>3</v>
      </c>
      <c r="I397" s="15"/>
      <c r="J397" s="15"/>
      <c r="K397" s="15"/>
      <c r="L397" s="16">
        <v>923</v>
      </c>
      <c r="M397" s="15"/>
      <c r="N397" s="15" t="s">
        <v>550</v>
      </c>
      <c r="O397" s="15" t="str">
        <f>HYPERLINK("https://ceds.ed.gov/cedselementdetails.aspx?termid=3924")</f>
        <v>https://ceds.ed.gov/cedselementdetails.aspx?termid=3924</v>
      </c>
    </row>
    <row r="398" spans="1:15" ht="60">
      <c r="A398" s="15" t="s">
        <v>1063</v>
      </c>
      <c r="B398" s="15" t="s">
        <v>1068</v>
      </c>
      <c r="C398" s="15"/>
      <c r="D398" s="15" t="s">
        <v>551</v>
      </c>
      <c r="E398" s="15" t="s">
        <v>552</v>
      </c>
      <c r="F398" s="15" t="s">
        <v>970</v>
      </c>
      <c r="G398" s="15"/>
      <c r="H398" s="15" t="s">
        <v>3</v>
      </c>
      <c r="I398" s="15"/>
      <c r="J398" s="15"/>
      <c r="K398" s="15"/>
      <c r="L398" s="16">
        <v>927</v>
      </c>
      <c r="M398" s="15"/>
      <c r="N398" s="15" t="s">
        <v>553</v>
      </c>
      <c r="O398" s="15" t="str">
        <f>HYPERLINK("https://ceds.ed.gov/cedselementdetails.aspx?termid=3928")</f>
        <v>https://ceds.ed.gov/cedselementdetails.aspx?termid=3928</v>
      </c>
    </row>
    <row r="399" spans="1:15" ht="45">
      <c r="A399" s="15" t="s">
        <v>1063</v>
      </c>
      <c r="B399" s="15" t="s">
        <v>1068</v>
      </c>
      <c r="C399" s="15"/>
      <c r="D399" s="15" t="s">
        <v>554</v>
      </c>
      <c r="E399" s="15" t="s">
        <v>555</v>
      </c>
      <c r="F399" s="15" t="s">
        <v>0</v>
      </c>
      <c r="G399" s="15"/>
      <c r="H399" s="15" t="s">
        <v>3</v>
      </c>
      <c r="I399" s="15" t="s">
        <v>15</v>
      </c>
      <c r="J399" s="15"/>
      <c r="K399" s="15" t="s">
        <v>556</v>
      </c>
      <c r="L399" s="16">
        <v>922</v>
      </c>
      <c r="M399" s="15"/>
      <c r="N399" s="15" t="s">
        <v>557</v>
      </c>
      <c r="O399" s="15" t="str">
        <f>HYPERLINK("https://ceds.ed.gov/cedselementdetails.aspx?termid=3923")</f>
        <v>https://ceds.ed.gov/cedselementdetails.aspx?termid=3923</v>
      </c>
    </row>
    <row r="400" spans="1:15" ht="75">
      <c r="A400" s="15" t="s">
        <v>1063</v>
      </c>
      <c r="B400" s="15" t="s">
        <v>1068</v>
      </c>
      <c r="C400" s="15"/>
      <c r="D400" s="15" t="s">
        <v>558</v>
      </c>
      <c r="E400" s="15" t="s">
        <v>559</v>
      </c>
      <c r="F400" s="18" t="s">
        <v>150</v>
      </c>
      <c r="G400" s="15"/>
      <c r="H400" s="15" t="s">
        <v>3</v>
      </c>
      <c r="I400" s="15"/>
      <c r="J400" s="15"/>
      <c r="K400" s="15" t="s">
        <v>540</v>
      </c>
      <c r="L400" s="16">
        <v>919</v>
      </c>
      <c r="M400" s="15"/>
      <c r="N400" s="15" t="s">
        <v>560</v>
      </c>
      <c r="O400" s="15" t="str">
        <f>HYPERLINK("https://ceds.ed.gov/cedselementdetails.aspx?termid=3920")</f>
        <v>https://ceds.ed.gov/cedselementdetails.aspx?termid=3920</v>
      </c>
    </row>
    <row r="401" spans="1:15" ht="409.5">
      <c r="A401" s="15" t="s">
        <v>1063</v>
      </c>
      <c r="B401" s="15" t="s">
        <v>1068</v>
      </c>
      <c r="C401" s="15"/>
      <c r="D401" s="15" t="s">
        <v>561</v>
      </c>
      <c r="E401" s="15" t="s">
        <v>562</v>
      </c>
      <c r="F401" s="17" t="s">
        <v>1022</v>
      </c>
      <c r="G401" s="15"/>
      <c r="H401" s="15" t="s">
        <v>3</v>
      </c>
      <c r="I401" s="15"/>
      <c r="J401" s="15"/>
      <c r="K401" s="15"/>
      <c r="L401" s="16">
        <v>920</v>
      </c>
      <c r="M401" s="15"/>
      <c r="N401" s="15" t="s">
        <v>563</v>
      </c>
      <c r="O401" s="15" t="str">
        <f>HYPERLINK("https://ceds.ed.gov/cedselementdetails.aspx?termid=3921")</f>
        <v>https://ceds.ed.gov/cedselementdetails.aspx?termid=3921</v>
      </c>
    </row>
    <row r="402" spans="1:15" ht="60">
      <c r="A402" s="15" t="s">
        <v>1063</v>
      </c>
      <c r="B402" s="15" t="s">
        <v>1068</v>
      </c>
      <c r="C402" s="15"/>
      <c r="D402" s="15" t="s">
        <v>564</v>
      </c>
      <c r="E402" s="15" t="s">
        <v>565</v>
      </c>
      <c r="F402" s="15" t="s">
        <v>0</v>
      </c>
      <c r="G402" s="15"/>
      <c r="H402" s="15" t="s">
        <v>3</v>
      </c>
      <c r="I402" s="15" t="s">
        <v>541</v>
      </c>
      <c r="J402" s="15"/>
      <c r="K402" s="15"/>
      <c r="L402" s="16">
        <v>924</v>
      </c>
      <c r="M402" s="15"/>
      <c r="N402" s="15" t="s">
        <v>566</v>
      </c>
      <c r="O402" s="15" t="str">
        <f>HYPERLINK("https://ceds.ed.gov/cedselementdetails.aspx?termid=3925")</f>
        <v>https://ceds.ed.gov/cedselementdetails.aspx?termid=3925</v>
      </c>
    </row>
    <row r="403" spans="1:15" ht="90">
      <c r="A403" s="15" t="s">
        <v>1063</v>
      </c>
      <c r="B403" s="15" t="s">
        <v>1068</v>
      </c>
      <c r="C403" s="15"/>
      <c r="D403" s="15" t="s">
        <v>1390</v>
      </c>
      <c r="E403" s="15" t="s">
        <v>1391</v>
      </c>
      <c r="F403" s="15" t="s">
        <v>0</v>
      </c>
      <c r="G403" s="15"/>
      <c r="H403" s="15" t="s">
        <v>3</v>
      </c>
      <c r="I403" s="15" t="s">
        <v>156</v>
      </c>
      <c r="J403" s="15"/>
      <c r="K403" s="15"/>
      <c r="L403" s="16">
        <v>1148</v>
      </c>
      <c r="M403" s="15"/>
      <c r="N403" s="15" t="s">
        <v>1392</v>
      </c>
      <c r="O403" s="15" t="str">
        <f>HYPERLINK("https://ceds.ed.gov/cedselementdetails.aspx?termid=4161")</f>
        <v>https://ceds.ed.gov/cedselementdetails.aspx?termid=4161</v>
      </c>
    </row>
    <row r="404" spans="1:15" ht="30">
      <c r="A404" s="15" t="s">
        <v>1063</v>
      </c>
      <c r="B404" s="15" t="s">
        <v>1068</v>
      </c>
      <c r="C404" s="15"/>
      <c r="D404" s="15" t="s">
        <v>568</v>
      </c>
      <c r="E404" s="15" t="s">
        <v>569</v>
      </c>
      <c r="F404" s="15" t="s">
        <v>0</v>
      </c>
      <c r="G404" s="15"/>
      <c r="H404" s="15" t="s">
        <v>3</v>
      </c>
      <c r="I404" s="15" t="s">
        <v>16</v>
      </c>
      <c r="J404" s="15"/>
      <c r="K404" s="15"/>
      <c r="L404" s="16">
        <v>918</v>
      </c>
      <c r="M404" s="15"/>
      <c r="N404" s="15" t="s">
        <v>570</v>
      </c>
      <c r="O404" s="15" t="str">
        <f>HYPERLINK("https://ceds.ed.gov/cedselementdetails.aspx?termid=3919")</f>
        <v>https://ceds.ed.gov/cedselementdetails.aspx?termid=3919</v>
      </c>
    </row>
    <row r="405" spans="1:15" ht="60">
      <c r="A405" s="15" t="s">
        <v>1063</v>
      </c>
      <c r="B405" s="15" t="s">
        <v>1068</v>
      </c>
      <c r="C405" s="15"/>
      <c r="D405" s="15" t="s">
        <v>571</v>
      </c>
      <c r="E405" s="15" t="s">
        <v>572</v>
      </c>
      <c r="F405" s="15" t="s">
        <v>0</v>
      </c>
      <c r="G405" s="15"/>
      <c r="H405" s="15" t="s">
        <v>3</v>
      </c>
      <c r="I405" s="15" t="s">
        <v>20</v>
      </c>
      <c r="J405" s="15"/>
      <c r="K405" s="15" t="s">
        <v>573</v>
      </c>
      <c r="L405" s="16">
        <v>914</v>
      </c>
      <c r="M405" s="15"/>
      <c r="N405" s="15" t="s">
        <v>574</v>
      </c>
      <c r="O405" s="15" t="str">
        <f>HYPERLINK("https://ceds.ed.gov/cedselementdetails.aspx?termid=3914")</f>
        <v>https://ceds.ed.gov/cedselementdetails.aspx?termid=3914</v>
      </c>
    </row>
    <row r="406" spans="1:15" ht="60">
      <c r="A406" s="15" t="s">
        <v>1063</v>
      </c>
      <c r="B406" s="15" t="s">
        <v>1068</v>
      </c>
      <c r="C406" s="15"/>
      <c r="D406" s="15" t="s">
        <v>575</v>
      </c>
      <c r="E406" s="15" t="s">
        <v>576</v>
      </c>
      <c r="F406" s="15" t="s">
        <v>0</v>
      </c>
      <c r="G406" s="15"/>
      <c r="H406" s="15" t="s">
        <v>3</v>
      </c>
      <c r="I406" s="15" t="s">
        <v>20</v>
      </c>
      <c r="J406" s="15"/>
      <c r="K406" s="15" t="s">
        <v>577</v>
      </c>
      <c r="L406" s="16">
        <v>915</v>
      </c>
      <c r="M406" s="15"/>
      <c r="N406" s="15" t="s">
        <v>578</v>
      </c>
      <c r="O406" s="15" t="str">
        <f>HYPERLINK("https://ceds.ed.gov/cedselementdetails.aspx?termid=3915")</f>
        <v>https://ceds.ed.gov/cedselementdetails.aspx?termid=3915</v>
      </c>
    </row>
    <row r="407" spans="1:15" ht="30">
      <c r="A407" s="15" t="s">
        <v>1063</v>
      </c>
      <c r="B407" s="15" t="s">
        <v>1068</v>
      </c>
      <c r="C407" s="15"/>
      <c r="D407" s="15" t="s">
        <v>579</v>
      </c>
      <c r="E407" s="15" t="s">
        <v>580</v>
      </c>
      <c r="F407" s="15" t="s">
        <v>0</v>
      </c>
      <c r="G407" s="15"/>
      <c r="H407" s="15" t="s">
        <v>3</v>
      </c>
      <c r="I407" s="15" t="s">
        <v>20</v>
      </c>
      <c r="J407" s="15"/>
      <c r="K407" s="15"/>
      <c r="L407" s="16">
        <v>913</v>
      </c>
      <c r="M407" s="15"/>
      <c r="N407" s="15" t="s">
        <v>581</v>
      </c>
      <c r="O407" s="15" t="str">
        <f>HYPERLINK("https://ceds.ed.gov/cedselementdetails.aspx?termid=3913")</f>
        <v>https://ceds.ed.gov/cedselementdetails.aspx?termid=3913</v>
      </c>
    </row>
    <row r="408" spans="1:15" ht="45">
      <c r="A408" s="15" t="s">
        <v>1063</v>
      </c>
      <c r="B408" s="15" t="s">
        <v>1068</v>
      </c>
      <c r="C408" s="15"/>
      <c r="D408" s="15" t="s">
        <v>582</v>
      </c>
      <c r="E408" s="15" t="s">
        <v>583</v>
      </c>
      <c r="F408" s="15" t="s">
        <v>0</v>
      </c>
      <c r="G408" s="15"/>
      <c r="H408" s="15" t="s">
        <v>3</v>
      </c>
      <c r="I408" s="15" t="s">
        <v>20</v>
      </c>
      <c r="J408" s="15"/>
      <c r="K408" s="15"/>
      <c r="L408" s="16">
        <v>930</v>
      </c>
      <c r="M408" s="15"/>
      <c r="N408" s="15" t="s">
        <v>584</v>
      </c>
      <c r="O408" s="15" t="str">
        <f>HYPERLINK("https://ceds.ed.gov/cedselementdetails.aspx?termid=3931")</f>
        <v>https://ceds.ed.gov/cedselementdetails.aspx?termid=3931</v>
      </c>
    </row>
    <row r="409" spans="1:15" ht="45">
      <c r="A409" s="15" t="s">
        <v>1063</v>
      </c>
      <c r="B409" s="15" t="s">
        <v>1068</v>
      </c>
      <c r="C409" s="15"/>
      <c r="D409" s="15" t="s">
        <v>585</v>
      </c>
      <c r="E409" s="15" t="s">
        <v>586</v>
      </c>
      <c r="F409" s="15" t="s">
        <v>0</v>
      </c>
      <c r="G409" s="15"/>
      <c r="H409" s="15" t="s">
        <v>3</v>
      </c>
      <c r="I409" s="15" t="s">
        <v>20</v>
      </c>
      <c r="J409" s="15"/>
      <c r="K409" s="15"/>
      <c r="L409" s="16">
        <v>929</v>
      </c>
      <c r="M409" s="15"/>
      <c r="N409" s="15" t="s">
        <v>587</v>
      </c>
      <c r="O409" s="15" t="str">
        <f>HYPERLINK("https://ceds.ed.gov/cedselementdetails.aspx?termid=3930")</f>
        <v>https://ceds.ed.gov/cedselementdetails.aspx?termid=3930</v>
      </c>
    </row>
    <row r="410" spans="1:15" ht="30">
      <c r="A410" s="15" t="s">
        <v>1063</v>
      </c>
      <c r="B410" s="15" t="s">
        <v>1068</v>
      </c>
      <c r="C410" s="15"/>
      <c r="D410" s="15" t="s">
        <v>1393</v>
      </c>
      <c r="E410" s="15" t="s">
        <v>567</v>
      </c>
      <c r="F410" s="15" t="s">
        <v>0</v>
      </c>
      <c r="G410" s="15"/>
      <c r="H410" s="15" t="s">
        <v>3</v>
      </c>
      <c r="I410" s="15" t="s">
        <v>20</v>
      </c>
      <c r="J410" s="15"/>
      <c r="K410" s="15"/>
      <c r="L410" s="16">
        <v>912</v>
      </c>
      <c r="M410" s="15"/>
      <c r="N410" s="15" t="s">
        <v>1394</v>
      </c>
      <c r="O410" s="15" t="str">
        <f>HYPERLINK("https://ceds.ed.gov/cedselementdetails.aspx?termid=3912")</f>
        <v>https://ceds.ed.gov/cedselementdetails.aspx?termid=3912</v>
      </c>
    </row>
    <row r="411" spans="1:15" ht="409.5">
      <c r="A411" s="15" t="s">
        <v>1063</v>
      </c>
      <c r="B411" s="15" t="s">
        <v>1068</v>
      </c>
      <c r="C411" s="15"/>
      <c r="D411" s="15" t="s">
        <v>588</v>
      </c>
      <c r="E411" s="15" t="s">
        <v>589</v>
      </c>
      <c r="F411" s="17" t="s">
        <v>1395</v>
      </c>
      <c r="G411" s="15"/>
      <c r="H411" s="15" t="s">
        <v>3</v>
      </c>
      <c r="I411" s="15"/>
      <c r="J411" s="15"/>
      <c r="K411" s="15" t="s">
        <v>1396</v>
      </c>
      <c r="L411" s="16">
        <v>928</v>
      </c>
      <c r="M411" s="15"/>
      <c r="N411" s="15" t="s">
        <v>590</v>
      </c>
      <c r="O411" s="15" t="str">
        <f>HYPERLINK("https://ceds.ed.gov/cedselementdetails.aspx?termid=3929")</f>
        <v>https://ceds.ed.gov/cedselementdetails.aspx?termid=3929</v>
      </c>
    </row>
    <row r="412" spans="1:15" ht="45">
      <c r="A412" s="15" t="s">
        <v>1063</v>
      </c>
      <c r="B412" s="15" t="s">
        <v>1068</v>
      </c>
      <c r="C412" s="15"/>
      <c r="D412" s="15" t="s">
        <v>591</v>
      </c>
      <c r="E412" s="15" t="s">
        <v>592</v>
      </c>
      <c r="F412" s="15" t="s">
        <v>0</v>
      </c>
      <c r="G412" s="15"/>
      <c r="H412" s="15" t="s">
        <v>3</v>
      </c>
      <c r="I412" s="15" t="s">
        <v>44</v>
      </c>
      <c r="J412" s="15"/>
      <c r="K412" s="15"/>
      <c r="L412" s="16">
        <v>926</v>
      </c>
      <c r="M412" s="15"/>
      <c r="N412" s="15" t="s">
        <v>593</v>
      </c>
      <c r="O412" s="15" t="str">
        <f>HYPERLINK("https://ceds.ed.gov/cedselementdetails.aspx?termid=3927")</f>
        <v>https://ceds.ed.gov/cedselementdetails.aspx?termid=3927</v>
      </c>
    </row>
    <row r="413" spans="1:15" ht="45">
      <c r="A413" s="15" t="s">
        <v>1063</v>
      </c>
      <c r="B413" s="15" t="s">
        <v>1068</v>
      </c>
      <c r="C413" s="15"/>
      <c r="D413" s="15" t="s">
        <v>594</v>
      </c>
      <c r="E413" s="15" t="s">
        <v>595</v>
      </c>
      <c r="F413" s="15" t="s">
        <v>0</v>
      </c>
      <c r="G413" s="15"/>
      <c r="H413" s="15" t="s">
        <v>3</v>
      </c>
      <c r="I413" s="15" t="s">
        <v>44</v>
      </c>
      <c r="J413" s="15"/>
      <c r="K413" s="15"/>
      <c r="L413" s="16">
        <v>925</v>
      </c>
      <c r="M413" s="15"/>
      <c r="N413" s="15" t="s">
        <v>596</v>
      </c>
      <c r="O413" s="15" t="str">
        <f>HYPERLINK("https://ceds.ed.gov/cedselementdetails.aspx?termid=3926")</f>
        <v>https://ceds.ed.gov/cedselementdetails.aspx?termid=3926</v>
      </c>
    </row>
    <row r="414" spans="1:15" ht="75">
      <c r="A414" s="15" t="s">
        <v>1063</v>
      </c>
      <c r="B414" s="15" t="s">
        <v>1068</v>
      </c>
      <c r="C414" s="15"/>
      <c r="D414" s="15" t="s">
        <v>597</v>
      </c>
      <c r="E414" s="15" t="s">
        <v>598</v>
      </c>
      <c r="F414" s="15" t="s">
        <v>0</v>
      </c>
      <c r="G414" s="15"/>
      <c r="H414" s="15" t="s">
        <v>3</v>
      </c>
      <c r="I414" s="15" t="s">
        <v>15</v>
      </c>
      <c r="J414" s="15"/>
      <c r="K414" s="15"/>
      <c r="L414" s="16">
        <v>911</v>
      </c>
      <c r="M414" s="15"/>
      <c r="N414" s="15" t="s">
        <v>599</v>
      </c>
      <c r="O414" s="15" t="str">
        <f>HYPERLINK("https://ceds.ed.gov/cedselementdetails.aspx?termid=3911")</f>
        <v>https://ceds.ed.gov/cedselementdetails.aspx?termid=3911</v>
      </c>
    </row>
    <row r="415" spans="1:15" ht="45">
      <c r="A415" s="15" t="s">
        <v>1063</v>
      </c>
      <c r="B415" s="15" t="s">
        <v>1068</v>
      </c>
      <c r="C415" s="15"/>
      <c r="D415" s="15" t="s">
        <v>600</v>
      </c>
      <c r="E415" s="15" t="s">
        <v>601</v>
      </c>
      <c r="F415" s="15" t="s">
        <v>0</v>
      </c>
      <c r="G415" s="15"/>
      <c r="H415" s="15" t="s">
        <v>3</v>
      </c>
      <c r="I415" s="15" t="s">
        <v>15</v>
      </c>
      <c r="J415" s="15"/>
      <c r="K415" s="15" t="s">
        <v>602</v>
      </c>
      <c r="L415" s="16">
        <v>921</v>
      </c>
      <c r="M415" s="15"/>
      <c r="N415" s="15" t="s">
        <v>603</v>
      </c>
      <c r="O415" s="15" t="str">
        <f>HYPERLINK("https://ceds.ed.gov/cedselementdetails.aspx?termid=3922")</f>
        <v>https://ceds.ed.gov/cedselementdetails.aspx?termid=3922</v>
      </c>
    </row>
    <row r="416" spans="1:15" ht="30">
      <c r="A416" s="15" t="s">
        <v>1063</v>
      </c>
      <c r="B416" s="15" t="s">
        <v>1068</v>
      </c>
      <c r="C416" s="15"/>
      <c r="D416" s="15" t="s">
        <v>1397</v>
      </c>
      <c r="E416" s="15" t="s">
        <v>1398</v>
      </c>
      <c r="F416" s="15" t="s">
        <v>0</v>
      </c>
      <c r="G416" s="15"/>
      <c r="H416" s="15" t="s">
        <v>3</v>
      </c>
      <c r="I416" s="15" t="s">
        <v>20</v>
      </c>
      <c r="J416" s="15"/>
      <c r="K416" s="15"/>
      <c r="L416" s="16">
        <v>1216</v>
      </c>
      <c r="M416" s="15"/>
      <c r="N416" s="15" t="s">
        <v>1399</v>
      </c>
      <c r="O416" s="15" t="str">
        <f>HYPERLINK("https://ceds.ed.gov/cedselementdetails.aspx?termid=4182")</f>
        <v>https://ceds.ed.gov/cedselementdetails.aspx?termid=4182</v>
      </c>
    </row>
    <row r="417" spans="1:15" ht="30">
      <c r="A417" s="15" t="s">
        <v>1063</v>
      </c>
      <c r="B417" s="15" t="s">
        <v>1068</v>
      </c>
      <c r="C417" s="15" t="s">
        <v>1573</v>
      </c>
      <c r="D417" s="15" t="s">
        <v>1436</v>
      </c>
      <c r="E417" s="15" t="s">
        <v>1437</v>
      </c>
      <c r="F417" s="15" t="s">
        <v>0</v>
      </c>
      <c r="G417" s="15"/>
      <c r="H417" s="15" t="s">
        <v>3</v>
      </c>
      <c r="I417" s="15" t="s">
        <v>10</v>
      </c>
      <c r="J417" s="15"/>
      <c r="K417" s="15"/>
      <c r="L417" s="16">
        <v>1167</v>
      </c>
      <c r="M417" s="15"/>
      <c r="N417" s="15" t="s">
        <v>1439</v>
      </c>
      <c r="O417" s="15" t="str">
        <f>HYPERLINK("https://ceds.ed.gov/cedselementdetails.aspx?termid=4171")</f>
        <v>https://ceds.ed.gov/cedselementdetails.aspx?termid=4171</v>
      </c>
    </row>
    <row r="418" spans="1:15" ht="30">
      <c r="A418" s="15" t="s">
        <v>1063</v>
      </c>
      <c r="B418" s="15" t="s">
        <v>1068</v>
      </c>
      <c r="C418" s="15" t="s">
        <v>1574</v>
      </c>
      <c r="D418" s="15" t="s">
        <v>1440</v>
      </c>
      <c r="E418" s="15" t="s">
        <v>1441</v>
      </c>
      <c r="F418" s="15" t="s">
        <v>0</v>
      </c>
      <c r="G418" s="15"/>
      <c r="H418" s="15" t="s">
        <v>3</v>
      </c>
      <c r="I418" s="15" t="s">
        <v>156</v>
      </c>
      <c r="J418" s="15"/>
      <c r="K418" s="15"/>
      <c r="L418" s="16">
        <v>1149</v>
      </c>
      <c r="M418" s="15"/>
      <c r="N418" s="15" t="s">
        <v>1443</v>
      </c>
      <c r="O418" s="15" t="str">
        <f>HYPERLINK("https://ceds.ed.gov/cedselementdetails.aspx?termid=4162")</f>
        <v>https://ceds.ed.gov/cedselementdetails.aspx?termid=4162</v>
      </c>
    </row>
    <row r="419" spans="1:15" ht="30">
      <c r="A419" s="15" t="s">
        <v>1063</v>
      </c>
      <c r="B419" s="15" t="s">
        <v>1068</v>
      </c>
      <c r="C419" s="15" t="s">
        <v>1574</v>
      </c>
      <c r="D419" s="15" t="s">
        <v>1444</v>
      </c>
      <c r="E419" s="15" t="s">
        <v>1445</v>
      </c>
      <c r="F419" s="15" t="s">
        <v>0</v>
      </c>
      <c r="G419" s="15"/>
      <c r="H419" s="15" t="s">
        <v>3</v>
      </c>
      <c r="I419" s="15" t="s">
        <v>156</v>
      </c>
      <c r="J419" s="15"/>
      <c r="K419" s="15"/>
      <c r="L419" s="16">
        <v>1150</v>
      </c>
      <c r="M419" s="15"/>
      <c r="N419" s="15" t="s">
        <v>1446</v>
      </c>
      <c r="O419" s="15" t="str">
        <f>HYPERLINK("https://ceds.ed.gov/cedselementdetails.aspx?termid=4163")</f>
        <v>https://ceds.ed.gov/cedselementdetails.aspx?termid=4163</v>
      </c>
    </row>
    <row r="420" spans="1:15" ht="30">
      <c r="A420" s="15" t="s">
        <v>1063</v>
      </c>
      <c r="B420" s="15" t="s">
        <v>1068</v>
      </c>
      <c r="C420" s="15" t="s">
        <v>1574</v>
      </c>
      <c r="D420" s="15" t="s">
        <v>1447</v>
      </c>
      <c r="E420" s="15" t="s">
        <v>1448</v>
      </c>
      <c r="F420" s="15" t="s">
        <v>0</v>
      </c>
      <c r="G420" s="15"/>
      <c r="H420" s="15" t="s">
        <v>3</v>
      </c>
      <c r="I420" s="15" t="s">
        <v>16</v>
      </c>
      <c r="J420" s="15"/>
      <c r="K420" s="15"/>
      <c r="L420" s="16">
        <v>1147</v>
      </c>
      <c r="M420" s="15"/>
      <c r="N420" s="15" t="s">
        <v>1449</v>
      </c>
      <c r="O420" s="15" t="str">
        <f>HYPERLINK("https://ceds.ed.gov/cedselementdetails.aspx?termid=4160")</f>
        <v>https://ceds.ed.gov/cedselementdetails.aspx?termid=4160</v>
      </c>
    </row>
    <row r="421" spans="1:15" ht="75">
      <c r="A421" s="15" t="s">
        <v>1063</v>
      </c>
      <c r="B421" s="15" t="s">
        <v>1068</v>
      </c>
      <c r="C421" s="15" t="s">
        <v>1574</v>
      </c>
      <c r="D421" s="15" t="s">
        <v>1450</v>
      </c>
      <c r="E421" s="15" t="s">
        <v>1451</v>
      </c>
      <c r="F421" s="15" t="s">
        <v>0</v>
      </c>
      <c r="G421" s="15"/>
      <c r="H421" s="15" t="s">
        <v>3</v>
      </c>
      <c r="I421" s="15" t="s">
        <v>156</v>
      </c>
      <c r="J421" s="15"/>
      <c r="K421" s="15"/>
      <c r="L421" s="16">
        <v>1151</v>
      </c>
      <c r="M421" s="15"/>
      <c r="N421" s="15" t="s">
        <v>1452</v>
      </c>
      <c r="O421" s="15" t="str">
        <f>HYPERLINK("https://ceds.ed.gov/cedselementdetails.aspx?termid=4164")</f>
        <v>https://ceds.ed.gov/cedselementdetails.aspx?termid=4164</v>
      </c>
    </row>
    <row r="422" spans="1:15" ht="45">
      <c r="A422" s="15" t="s">
        <v>1063</v>
      </c>
      <c r="B422" s="15" t="s">
        <v>1575</v>
      </c>
      <c r="C422" s="15"/>
      <c r="D422" s="15" t="s">
        <v>1185</v>
      </c>
      <c r="E422" s="15" t="s">
        <v>1186</v>
      </c>
      <c r="F422" s="15" t="s">
        <v>0</v>
      </c>
      <c r="G422" s="15"/>
      <c r="H422" s="15" t="s">
        <v>3</v>
      </c>
      <c r="I422" s="15" t="s">
        <v>16</v>
      </c>
      <c r="J422" s="15"/>
      <c r="K422" s="15"/>
      <c r="L422" s="16">
        <v>1168</v>
      </c>
      <c r="M422" s="15"/>
      <c r="N422" s="15" t="s">
        <v>1187</v>
      </c>
      <c r="O422" s="15" t="str">
        <f>HYPERLINK("https://ceds.ed.gov/cedselementdetails.aspx?termid=4122")</f>
        <v>https://ceds.ed.gov/cedselementdetails.aspx?termid=4122</v>
      </c>
    </row>
    <row r="423" spans="1:15" ht="45">
      <c r="A423" s="15" t="s">
        <v>1063</v>
      </c>
      <c r="B423" s="15" t="s">
        <v>1576</v>
      </c>
      <c r="C423" s="15"/>
      <c r="D423" s="15" t="s">
        <v>1194</v>
      </c>
      <c r="E423" s="15" t="s">
        <v>1195</v>
      </c>
      <c r="F423" s="15" t="s">
        <v>0</v>
      </c>
      <c r="G423" s="15"/>
      <c r="H423" s="15" t="s">
        <v>3</v>
      </c>
      <c r="I423" s="15" t="s">
        <v>605</v>
      </c>
      <c r="J423" s="15"/>
      <c r="K423" s="15"/>
      <c r="L423" s="16">
        <v>1173</v>
      </c>
      <c r="M423" s="15"/>
      <c r="N423" s="15" t="s">
        <v>1197</v>
      </c>
      <c r="O423" s="15" t="str">
        <f>HYPERLINK("https://ceds.ed.gov/cedselementdetails.aspx?termid=4127")</f>
        <v>https://ceds.ed.gov/cedselementdetails.aspx?termid=4127</v>
      </c>
    </row>
    <row r="424" spans="1:15" ht="45">
      <c r="A424" s="15" t="s">
        <v>1063</v>
      </c>
      <c r="B424" s="15" t="s">
        <v>1575</v>
      </c>
      <c r="C424" s="15"/>
      <c r="D424" s="15" t="s">
        <v>1191</v>
      </c>
      <c r="E424" s="15" t="s">
        <v>1192</v>
      </c>
      <c r="F424" s="15" t="s">
        <v>0</v>
      </c>
      <c r="G424" s="15"/>
      <c r="H424" s="15" t="s">
        <v>3</v>
      </c>
      <c r="I424" s="15" t="s">
        <v>15</v>
      </c>
      <c r="J424" s="15"/>
      <c r="K424" s="15"/>
      <c r="L424" s="16">
        <v>1169</v>
      </c>
      <c r="M424" s="15"/>
      <c r="N424" s="15" t="s">
        <v>1193</v>
      </c>
      <c r="O424" s="15" t="str">
        <f>HYPERLINK("https://ceds.ed.gov/cedselementdetails.aspx?termid=4123")</f>
        <v>https://ceds.ed.gov/cedselementdetails.aspx?termid=4123</v>
      </c>
    </row>
    <row r="425" spans="1:15" ht="45">
      <c r="A425" s="15" t="s">
        <v>1063</v>
      </c>
      <c r="B425" s="15" t="s">
        <v>1576</v>
      </c>
      <c r="C425" s="15"/>
      <c r="D425" s="15" t="s">
        <v>1201</v>
      </c>
      <c r="E425" s="15" t="s">
        <v>1202</v>
      </c>
      <c r="F425" s="15" t="s">
        <v>0</v>
      </c>
      <c r="G425" s="15"/>
      <c r="H425" s="15" t="s">
        <v>3</v>
      </c>
      <c r="I425" s="15" t="s">
        <v>15</v>
      </c>
      <c r="J425" s="15"/>
      <c r="K425" s="15"/>
      <c r="L425" s="16">
        <v>1174</v>
      </c>
      <c r="M425" s="15"/>
      <c r="N425" s="15" t="s">
        <v>1203</v>
      </c>
      <c r="O425" s="15" t="str">
        <f>HYPERLINK("https://ceds.ed.gov/cedselementdetails.aspx?termid=4128")</f>
        <v>https://ceds.ed.gov/cedselementdetails.aspx?termid=4128</v>
      </c>
    </row>
    <row r="426" spans="1:15" ht="45">
      <c r="A426" s="15" t="s">
        <v>1063</v>
      </c>
      <c r="B426" s="15" t="s">
        <v>1575</v>
      </c>
      <c r="C426" s="15"/>
      <c r="D426" s="15" t="s">
        <v>1182</v>
      </c>
      <c r="E426" s="15" t="s">
        <v>1183</v>
      </c>
      <c r="F426" s="15" t="s">
        <v>0</v>
      </c>
      <c r="G426" s="15"/>
      <c r="H426" s="15" t="s">
        <v>3</v>
      </c>
      <c r="I426" s="15" t="s">
        <v>16</v>
      </c>
      <c r="J426" s="15"/>
      <c r="K426" s="15"/>
      <c r="L426" s="16">
        <v>1170</v>
      </c>
      <c r="M426" s="15"/>
      <c r="N426" s="15" t="s">
        <v>1184</v>
      </c>
      <c r="O426" s="15" t="str">
        <f>HYPERLINK("https://ceds.ed.gov/cedselementdetails.aspx?termid=4124")</f>
        <v>https://ceds.ed.gov/cedselementdetails.aspx?termid=4124</v>
      </c>
    </row>
    <row r="427" spans="1:15" ht="30">
      <c r="A427" s="15" t="s">
        <v>1063</v>
      </c>
      <c r="B427" s="15" t="s">
        <v>1576</v>
      </c>
      <c r="C427" s="15"/>
      <c r="D427" s="15" t="s">
        <v>1198</v>
      </c>
      <c r="E427" s="15" t="s">
        <v>1199</v>
      </c>
      <c r="F427" s="15" t="s">
        <v>0</v>
      </c>
      <c r="G427" s="15"/>
      <c r="H427" s="15" t="s">
        <v>3</v>
      </c>
      <c r="I427" s="15" t="s">
        <v>16</v>
      </c>
      <c r="J427" s="15"/>
      <c r="K427" s="15"/>
      <c r="L427" s="16">
        <v>1175</v>
      </c>
      <c r="M427" s="15"/>
      <c r="N427" s="15" t="s">
        <v>1200</v>
      </c>
      <c r="O427" s="15" t="str">
        <f>HYPERLINK("https://ceds.ed.gov/cedselementdetails.aspx?termid=4129")</f>
        <v>https://ceds.ed.gov/cedselementdetails.aspx?termid=4129</v>
      </c>
    </row>
    <row r="428" spans="1:15" ht="60">
      <c r="A428" s="15" t="s">
        <v>1063</v>
      </c>
      <c r="B428" s="15" t="s">
        <v>1575</v>
      </c>
      <c r="C428" s="15"/>
      <c r="D428" s="15" t="s">
        <v>1188</v>
      </c>
      <c r="E428" s="15" t="s">
        <v>1189</v>
      </c>
      <c r="F428" s="15" t="s">
        <v>0</v>
      </c>
      <c r="G428" s="15"/>
      <c r="H428" s="15" t="s">
        <v>3</v>
      </c>
      <c r="I428" s="15" t="s">
        <v>10</v>
      </c>
      <c r="J428" s="15"/>
      <c r="K428" s="15"/>
      <c r="L428" s="16">
        <v>1171</v>
      </c>
      <c r="M428" s="15"/>
      <c r="N428" s="15" t="s">
        <v>1190</v>
      </c>
      <c r="O428" s="15" t="str">
        <f>HYPERLINK("https://ceds.ed.gov/cedselementdetails.aspx?termid=4125")</f>
        <v>https://ceds.ed.gov/cedselementdetails.aspx?termid=4125</v>
      </c>
    </row>
    <row r="429" spans="1:15" ht="45">
      <c r="A429" s="15" t="s">
        <v>1063</v>
      </c>
      <c r="B429" s="15" t="s">
        <v>1576</v>
      </c>
      <c r="C429" s="15"/>
      <c r="D429" s="15" t="s">
        <v>1207</v>
      </c>
      <c r="E429" s="15" t="s">
        <v>1208</v>
      </c>
      <c r="F429" s="15" t="s">
        <v>0</v>
      </c>
      <c r="G429" s="15"/>
      <c r="H429" s="15" t="s">
        <v>3</v>
      </c>
      <c r="I429" s="15" t="s">
        <v>10</v>
      </c>
      <c r="J429" s="15"/>
      <c r="K429" s="15"/>
      <c r="L429" s="16">
        <v>1176</v>
      </c>
      <c r="M429" s="15"/>
      <c r="N429" s="15" t="s">
        <v>1209</v>
      </c>
      <c r="O429" s="15" t="str">
        <f>HYPERLINK("https://ceds.ed.gov/cedselementdetails.aspx?termid=4130")</f>
        <v>https://ceds.ed.gov/cedselementdetails.aspx?termid=4130</v>
      </c>
    </row>
    <row r="430" spans="1:15" ht="60">
      <c r="A430" s="15" t="s">
        <v>1063</v>
      </c>
      <c r="B430" s="15" t="s">
        <v>1575</v>
      </c>
      <c r="C430" s="15"/>
      <c r="D430" s="15" t="s">
        <v>1178</v>
      </c>
      <c r="E430" s="15" t="s">
        <v>1179</v>
      </c>
      <c r="F430" s="15" t="s">
        <v>0</v>
      </c>
      <c r="G430" s="15"/>
      <c r="H430" s="15" t="s">
        <v>3</v>
      </c>
      <c r="I430" s="15" t="s">
        <v>10</v>
      </c>
      <c r="J430" s="15"/>
      <c r="K430" s="15"/>
      <c r="L430" s="16">
        <v>1172</v>
      </c>
      <c r="M430" s="15"/>
      <c r="N430" s="15" t="s">
        <v>1181</v>
      </c>
      <c r="O430" s="15" t="str">
        <f>HYPERLINK("https://ceds.ed.gov/cedselementdetails.aspx?termid=4126")</f>
        <v>https://ceds.ed.gov/cedselementdetails.aspx?termid=4126</v>
      </c>
    </row>
    <row r="431" spans="1:15" ht="45">
      <c r="A431" s="15" t="s">
        <v>1063</v>
      </c>
      <c r="B431" s="15" t="s">
        <v>1576</v>
      </c>
      <c r="C431" s="15"/>
      <c r="D431" s="15" t="s">
        <v>1204</v>
      </c>
      <c r="E431" s="15" t="s">
        <v>1205</v>
      </c>
      <c r="F431" s="15" t="s">
        <v>0</v>
      </c>
      <c r="G431" s="15"/>
      <c r="H431" s="15" t="s">
        <v>3</v>
      </c>
      <c r="I431" s="15" t="s">
        <v>10</v>
      </c>
      <c r="J431" s="15"/>
      <c r="K431" s="15"/>
      <c r="L431" s="16">
        <v>1177</v>
      </c>
      <c r="M431" s="15"/>
      <c r="N431" s="15" t="s">
        <v>1206</v>
      </c>
      <c r="O431" s="15" t="str">
        <f>HYPERLINK("https://ceds.ed.gov/cedselementdetails.aspx?termid=4131")</f>
        <v>https://ceds.ed.gov/cedselementdetails.aspx?termid=4131</v>
      </c>
    </row>
  </sheetData>
  <sheetProtection/>
  <autoFilter ref="A1:O431"/>
  <hyperlinks>
    <hyperlink ref="F52" r:id="rId1" display="languageCodes.aspx"/>
    <hyperlink ref="F242" r:id="rId2" display="languageCodes.aspx"/>
    <hyperlink ref="F345" r:id="rId3" display="languageCodes.aspx"/>
    <hyperlink ref="F361" r:id="rId4" display="languageCodes.aspx"/>
    <hyperlink ref="F400" r:id="rId5" display="languageCodes.asp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60"/>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21.7109375" style="0" customWidth="1"/>
    <col min="2" max="2" width="20.28125" style="0" customWidth="1"/>
    <col min="3" max="3" width="25.8515625" style="0" customWidth="1"/>
    <col min="4" max="4" width="34.00390625" style="0" customWidth="1"/>
    <col min="5" max="5" width="38.57421875" style="0" customWidth="1"/>
    <col min="6" max="6" width="12.140625" style="0" customWidth="1"/>
    <col min="7" max="7" width="20.140625" style="0" customWidth="1"/>
    <col min="8" max="8" width="23.00390625" style="0" customWidth="1"/>
    <col min="9" max="9" width="24.00390625" style="0" customWidth="1"/>
    <col min="11" max="11" width="16.8515625" style="0" customWidth="1"/>
    <col min="12" max="13" width="29.421875" style="0" customWidth="1"/>
  </cols>
  <sheetData>
    <row r="1" spans="1:13" ht="15">
      <c r="A1" s="3" t="s">
        <v>1045</v>
      </c>
      <c r="B1" s="3" t="s">
        <v>1042</v>
      </c>
      <c r="C1" s="3" t="s">
        <v>1043</v>
      </c>
      <c r="D1" s="3" t="s">
        <v>1044</v>
      </c>
      <c r="E1" s="3" t="s">
        <v>1577</v>
      </c>
      <c r="F1" s="3" t="s">
        <v>1046</v>
      </c>
      <c r="G1" s="3" t="s">
        <v>1047</v>
      </c>
      <c r="H1" s="3" t="s">
        <v>1048</v>
      </c>
      <c r="I1" s="3" t="s">
        <v>1049</v>
      </c>
      <c r="J1" s="6" t="s">
        <v>1050</v>
      </c>
      <c r="K1" s="3" t="s">
        <v>1051</v>
      </c>
      <c r="L1" s="3" t="s">
        <v>1052</v>
      </c>
      <c r="M1" s="3" t="s">
        <v>1072</v>
      </c>
    </row>
    <row r="2" spans="1:13" ht="255">
      <c r="A2" s="19" t="s">
        <v>1069</v>
      </c>
      <c r="B2" s="19" t="s">
        <v>293</v>
      </c>
      <c r="C2" s="19" t="s">
        <v>294</v>
      </c>
      <c r="D2" s="21" t="s">
        <v>999</v>
      </c>
      <c r="E2" s="19" t="s">
        <v>1214</v>
      </c>
      <c r="F2" s="19" t="s">
        <v>3</v>
      </c>
      <c r="G2" s="19"/>
      <c r="H2" s="19"/>
      <c r="I2" s="19"/>
      <c r="J2" s="20">
        <v>785</v>
      </c>
      <c r="K2" s="19"/>
      <c r="L2" s="19" t="s">
        <v>295</v>
      </c>
      <c r="M2" s="19" t="str">
        <f>HYPERLINK("https://ceds.ed.gov/cedselementdetails.aspx?termid=3782")</f>
        <v>https://ceds.ed.gov/cedselementdetails.aspx?termid=3782</v>
      </c>
    </row>
    <row r="3" spans="1:13" ht="90">
      <c r="A3" s="19" t="s">
        <v>1069</v>
      </c>
      <c r="B3" s="19" t="s">
        <v>296</v>
      </c>
      <c r="C3" s="19" t="s">
        <v>297</v>
      </c>
      <c r="D3" s="19" t="s">
        <v>0</v>
      </c>
      <c r="E3" s="19" t="s">
        <v>1214</v>
      </c>
      <c r="F3" s="19" t="s">
        <v>3</v>
      </c>
      <c r="G3" s="19" t="s">
        <v>20</v>
      </c>
      <c r="H3" s="19"/>
      <c r="I3" s="19"/>
      <c r="J3" s="20">
        <v>1080</v>
      </c>
      <c r="K3" s="19"/>
      <c r="L3" s="19" t="s">
        <v>298</v>
      </c>
      <c r="M3" s="19" t="str">
        <f>HYPERLINK("https://ceds.ed.gov/cedselementdetails.aspx?termid=3781")</f>
        <v>https://ceds.ed.gov/cedselementdetails.aspx?termid=3781</v>
      </c>
    </row>
    <row r="4" spans="1:13" ht="90">
      <c r="A4" s="19" t="s">
        <v>1069</v>
      </c>
      <c r="B4" s="19" t="s">
        <v>302</v>
      </c>
      <c r="C4" s="19" t="s">
        <v>303</v>
      </c>
      <c r="D4" s="19" t="s">
        <v>0</v>
      </c>
      <c r="E4" s="19" t="s">
        <v>1215</v>
      </c>
      <c r="F4" s="19" t="s">
        <v>1075</v>
      </c>
      <c r="G4" s="19" t="s">
        <v>68</v>
      </c>
      <c r="H4" s="19"/>
      <c r="I4" s="19"/>
      <c r="J4" s="20">
        <v>519</v>
      </c>
      <c r="K4" s="19"/>
      <c r="L4" s="19" t="s">
        <v>304</v>
      </c>
      <c r="M4" s="19" t="str">
        <f>HYPERLINK("https://ceds.ed.gov/cedselementdetails.aspx?termid=3510")</f>
        <v>https://ceds.ed.gov/cedselementdetails.aspx?termid=3510</v>
      </c>
    </row>
    <row r="5" spans="1:13" ht="90">
      <c r="A5" s="19" t="s">
        <v>1069</v>
      </c>
      <c r="B5" s="19" t="s">
        <v>305</v>
      </c>
      <c r="C5" s="19" t="s">
        <v>306</v>
      </c>
      <c r="D5" s="19" t="s">
        <v>0</v>
      </c>
      <c r="E5" s="19" t="s">
        <v>1215</v>
      </c>
      <c r="F5" s="19" t="s">
        <v>1075</v>
      </c>
      <c r="G5" s="19" t="s">
        <v>307</v>
      </c>
      <c r="H5" s="19"/>
      <c r="I5" s="19"/>
      <c r="J5" s="20">
        <v>520</v>
      </c>
      <c r="K5" s="19"/>
      <c r="L5" s="19" t="s">
        <v>308</v>
      </c>
      <c r="M5" s="19" t="str">
        <f>HYPERLINK("https://ceds.ed.gov/cedselementdetails.aspx?termid=3511")</f>
        <v>https://ceds.ed.gov/cedselementdetails.aspx?termid=3511</v>
      </c>
    </row>
    <row r="6" spans="1:13" ht="75">
      <c r="A6" s="19" t="s">
        <v>1069</v>
      </c>
      <c r="B6" s="19" t="s">
        <v>330</v>
      </c>
      <c r="C6" s="19" t="s">
        <v>331</v>
      </c>
      <c r="D6" s="19" t="s">
        <v>0</v>
      </c>
      <c r="E6" s="19" t="s">
        <v>1230</v>
      </c>
      <c r="F6" s="19" t="s">
        <v>1075</v>
      </c>
      <c r="G6" s="19" t="s">
        <v>44</v>
      </c>
      <c r="H6" s="19"/>
      <c r="I6" s="19"/>
      <c r="J6" s="20">
        <v>355</v>
      </c>
      <c r="K6" s="19"/>
      <c r="L6" s="19" t="s">
        <v>332</v>
      </c>
      <c r="M6" s="19" t="str">
        <f>HYPERLINK("https://ceds.ed.gov/cedselementdetails.aspx?termid=3354")</f>
        <v>https://ceds.ed.gov/cedselementdetails.aspx?termid=3354</v>
      </c>
    </row>
    <row r="7" spans="1:13" ht="180">
      <c r="A7" s="19" t="s">
        <v>1069</v>
      </c>
      <c r="B7" s="19" t="s">
        <v>1243</v>
      </c>
      <c r="C7" s="19" t="s">
        <v>371</v>
      </c>
      <c r="D7" s="21" t="s">
        <v>1244</v>
      </c>
      <c r="E7" s="19" t="s">
        <v>1245</v>
      </c>
      <c r="F7" s="19" t="s">
        <v>2</v>
      </c>
      <c r="G7" s="19"/>
      <c r="H7" s="19" t="s">
        <v>1246</v>
      </c>
      <c r="I7" s="19"/>
      <c r="J7" s="20">
        <v>318</v>
      </c>
      <c r="K7" s="19"/>
      <c r="L7" s="19" t="s">
        <v>1247</v>
      </c>
      <c r="M7" s="19" t="str">
        <f>HYPERLINK("https://ceds.ed.gov/cedselementdetails.aspx?termid=3318")</f>
        <v>https://ceds.ed.gov/cedselementdetails.aspx?termid=3318</v>
      </c>
    </row>
    <row r="8" spans="1:13" ht="150">
      <c r="A8" s="19" t="s">
        <v>1069</v>
      </c>
      <c r="B8" s="19" t="s">
        <v>1249</v>
      </c>
      <c r="C8" s="19" t="s">
        <v>370</v>
      </c>
      <c r="D8" s="21" t="s">
        <v>1250</v>
      </c>
      <c r="E8" s="19" t="s">
        <v>1230</v>
      </c>
      <c r="F8" s="19" t="s">
        <v>2</v>
      </c>
      <c r="G8" s="19"/>
      <c r="H8" s="19" t="s">
        <v>1251</v>
      </c>
      <c r="I8" s="19"/>
      <c r="J8" s="20">
        <v>356</v>
      </c>
      <c r="K8" s="19"/>
      <c r="L8" s="19" t="s">
        <v>1252</v>
      </c>
      <c r="M8" s="19" t="str">
        <f>HYPERLINK("https://ceds.ed.gov/cedselementdetails.aspx?termid=3355")</f>
        <v>https://ceds.ed.gov/cedselementdetails.aspx?termid=3355</v>
      </c>
    </row>
    <row r="9" spans="1:13" ht="105">
      <c r="A9" s="19" t="s">
        <v>1069</v>
      </c>
      <c r="B9" s="19" t="s">
        <v>384</v>
      </c>
      <c r="C9" s="19" t="s">
        <v>385</v>
      </c>
      <c r="D9" s="19" t="s">
        <v>0</v>
      </c>
      <c r="E9" s="19" t="s">
        <v>1261</v>
      </c>
      <c r="F9" s="19" t="s">
        <v>3</v>
      </c>
      <c r="G9" s="19" t="s">
        <v>20</v>
      </c>
      <c r="H9" s="19"/>
      <c r="I9" s="19"/>
      <c r="J9" s="20">
        <v>820</v>
      </c>
      <c r="K9" s="19"/>
      <c r="L9" s="19" t="s">
        <v>386</v>
      </c>
      <c r="M9" s="19" t="str">
        <f>HYPERLINK("https://ceds.ed.gov/cedselementdetails.aspx?termid=3819")</f>
        <v>https://ceds.ed.gov/cedselementdetails.aspx?termid=3819</v>
      </c>
    </row>
    <row r="10" spans="1:13" ht="30">
      <c r="A10" s="19" t="s">
        <v>1069</v>
      </c>
      <c r="B10" s="19" t="s">
        <v>387</v>
      </c>
      <c r="C10" s="19" t="s">
        <v>388</v>
      </c>
      <c r="D10" s="19" t="s">
        <v>0</v>
      </c>
      <c r="E10" s="19" t="s">
        <v>1261</v>
      </c>
      <c r="F10" s="19" t="s">
        <v>3</v>
      </c>
      <c r="G10" s="19" t="s">
        <v>16</v>
      </c>
      <c r="H10" s="19"/>
      <c r="I10" s="19"/>
      <c r="J10" s="20">
        <v>821</v>
      </c>
      <c r="K10" s="19"/>
      <c r="L10" s="19" t="s">
        <v>389</v>
      </c>
      <c r="M10" s="19" t="str">
        <f>HYPERLINK("https://ceds.ed.gov/cedselementdetails.aspx?termid=3820")</f>
        <v>https://ceds.ed.gov/cedselementdetails.aspx?termid=3820</v>
      </c>
    </row>
    <row r="11" spans="1:13" ht="75">
      <c r="A11" s="19" t="s">
        <v>1069</v>
      </c>
      <c r="B11" s="19" t="s">
        <v>397</v>
      </c>
      <c r="C11" s="19" t="s">
        <v>398</v>
      </c>
      <c r="D11" s="19" t="s">
        <v>0</v>
      </c>
      <c r="E11" s="19" t="s">
        <v>1269</v>
      </c>
      <c r="F11" s="19" t="s">
        <v>3</v>
      </c>
      <c r="G11" s="19" t="s">
        <v>399</v>
      </c>
      <c r="H11" s="19"/>
      <c r="I11" s="19"/>
      <c r="J11" s="20">
        <v>825</v>
      </c>
      <c r="K11" s="19"/>
      <c r="L11" s="19" t="s">
        <v>400</v>
      </c>
      <c r="M11" s="19" t="str">
        <f>HYPERLINK("https://ceds.ed.gov/cedselementdetails.aspx?termid=3824")</f>
        <v>https://ceds.ed.gov/cedselementdetails.aspx?termid=3824</v>
      </c>
    </row>
    <row r="12" spans="1:13" ht="30">
      <c r="A12" s="19" t="s">
        <v>1069</v>
      </c>
      <c r="B12" s="19" t="s">
        <v>410</v>
      </c>
      <c r="C12" s="19" t="s">
        <v>411</v>
      </c>
      <c r="D12" s="19" t="s">
        <v>0</v>
      </c>
      <c r="E12" s="19" t="s">
        <v>1238</v>
      </c>
      <c r="F12" s="19" t="s">
        <v>3</v>
      </c>
      <c r="G12" s="19" t="s">
        <v>309</v>
      </c>
      <c r="H12" s="19"/>
      <c r="I12" s="19"/>
      <c r="J12" s="20">
        <v>864</v>
      </c>
      <c r="K12" s="19"/>
      <c r="L12" s="19" t="s">
        <v>412</v>
      </c>
      <c r="M12" s="19" t="str">
        <f>HYPERLINK("https://ceds.ed.gov/cedselementdetails.aspx?termid=3864")</f>
        <v>https://ceds.ed.gov/cedselementdetails.aspx?termid=3864</v>
      </c>
    </row>
    <row r="13" spans="1:13" ht="90">
      <c r="A13" s="19" t="s">
        <v>1069</v>
      </c>
      <c r="B13" s="19" t="s">
        <v>451</v>
      </c>
      <c r="C13" s="19" t="s">
        <v>452</v>
      </c>
      <c r="D13" s="19" t="s">
        <v>0</v>
      </c>
      <c r="E13" s="19" t="s">
        <v>1297</v>
      </c>
      <c r="F13" s="19" t="s">
        <v>3</v>
      </c>
      <c r="G13" s="19" t="s">
        <v>20</v>
      </c>
      <c r="H13" s="19"/>
      <c r="I13" s="19"/>
      <c r="J13" s="20">
        <v>787</v>
      </c>
      <c r="K13" s="19"/>
      <c r="L13" s="19" t="s">
        <v>453</v>
      </c>
      <c r="M13" s="19" t="str">
        <f>HYPERLINK("https://ceds.ed.gov/cedselementdetails.aspx?termid=3784")</f>
        <v>https://ceds.ed.gov/cedselementdetails.aspx?termid=3784</v>
      </c>
    </row>
    <row r="14" spans="1:13" ht="75">
      <c r="A14" s="19" t="s">
        <v>1069</v>
      </c>
      <c r="B14" s="19" t="s">
        <v>503</v>
      </c>
      <c r="C14" s="19" t="s">
        <v>504</v>
      </c>
      <c r="D14" s="19" t="s">
        <v>0</v>
      </c>
      <c r="E14" s="19" t="s">
        <v>1230</v>
      </c>
      <c r="F14" s="19" t="s">
        <v>1075</v>
      </c>
      <c r="G14" s="19" t="s">
        <v>260</v>
      </c>
      <c r="H14" s="19"/>
      <c r="I14" s="19"/>
      <c r="J14" s="20">
        <v>354</v>
      </c>
      <c r="K14" s="19"/>
      <c r="L14" s="19" t="s">
        <v>505</v>
      </c>
      <c r="M14" s="19" t="str">
        <f>HYPERLINK("https://ceds.ed.gov/cedselementdetails.aspx?termid=3353")</f>
        <v>https://ceds.ed.gov/cedselementdetails.aspx?termid=3353</v>
      </c>
    </row>
    <row r="15" spans="1:13" ht="60">
      <c r="A15" s="19" t="s">
        <v>1069</v>
      </c>
      <c r="B15" s="19" t="s">
        <v>829</v>
      </c>
      <c r="C15" s="19" t="s">
        <v>830</v>
      </c>
      <c r="D15" s="19" t="s">
        <v>921</v>
      </c>
      <c r="E15" s="19" t="s">
        <v>1263</v>
      </c>
      <c r="F15" s="19" t="s">
        <v>3</v>
      </c>
      <c r="G15" s="19"/>
      <c r="H15" s="19"/>
      <c r="I15" s="19"/>
      <c r="J15" s="20">
        <v>822</v>
      </c>
      <c r="K15" s="19"/>
      <c r="L15" s="19" t="s">
        <v>831</v>
      </c>
      <c r="M15" s="19" t="str">
        <f>HYPERLINK("https://ceds.ed.gov/cedselementdetails.aspx?termid=3821")</f>
        <v>https://ceds.ed.gov/cedselementdetails.aspx?termid=3821</v>
      </c>
    </row>
    <row r="16" spans="1:13" ht="120">
      <c r="A16" s="19" t="s">
        <v>1069</v>
      </c>
      <c r="B16" s="19" t="s">
        <v>1484</v>
      </c>
      <c r="C16" s="19" t="s">
        <v>776</v>
      </c>
      <c r="D16" s="21" t="s">
        <v>1031</v>
      </c>
      <c r="E16" s="19" t="s">
        <v>1230</v>
      </c>
      <c r="F16" s="19" t="s">
        <v>2</v>
      </c>
      <c r="G16" s="19"/>
      <c r="H16" s="19" t="s">
        <v>1485</v>
      </c>
      <c r="I16" s="19"/>
      <c r="J16" s="20">
        <v>353</v>
      </c>
      <c r="K16" s="19"/>
      <c r="L16" s="19" t="s">
        <v>1486</v>
      </c>
      <c r="M16" s="19" t="str">
        <f>HYPERLINK("https://ceds.ed.gov/cedselementdetails.aspx?termid=3352")</f>
        <v>https://ceds.ed.gov/cedselementdetails.aspx?termid=3352</v>
      </c>
    </row>
    <row r="17" spans="1:13" ht="45">
      <c r="A17" s="19" t="s">
        <v>1069</v>
      </c>
      <c r="B17" s="19" t="s">
        <v>837</v>
      </c>
      <c r="C17" s="19" t="s">
        <v>838</v>
      </c>
      <c r="D17" s="19" t="s">
        <v>0</v>
      </c>
      <c r="E17" s="19" t="s">
        <v>1238</v>
      </c>
      <c r="F17" s="19" t="s">
        <v>3</v>
      </c>
      <c r="G17" s="19" t="s">
        <v>68</v>
      </c>
      <c r="H17" s="19"/>
      <c r="I17" s="19"/>
      <c r="J17" s="20">
        <v>986</v>
      </c>
      <c r="K17" s="19"/>
      <c r="L17" s="19" t="s">
        <v>839</v>
      </c>
      <c r="M17" s="19" t="str">
        <f>HYPERLINK("https://ceds.ed.gov/cedselementdetails.aspx?termid=3988")</f>
        <v>https://ceds.ed.gov/cedselementdetails.aspx?termid=3988</v>
      </c>
    </row>
    <row r="18" spans="1:13" ht="45">
      <c r="A18" s="19" t="s">
        <v>1069</v>
      </c>
      <c r="B18" s="19" t="s">
        <v>840</v>
      </c>
      <c r="C18" s="19" t="s">
        <v>841</v>
      </c>
      <c r="D18" s="19" t="s">
        <v>0</v>
      </c>
      <c r="E18" s="19" t="s">
        <v>1238</v>
      </c>
      <c r="F18" s="19" t="s">
        <v>3</v>
      </c>
      <c r="G18" s="19" t="s">
        <v>68</v>
      </c>
      <c r="H18" s="19"/>
      <c r="I18" s="19"/>
      <c r="J18" s="20">
        <v>985</v>
      </c>
      <c r="K18" s="19"/>
      <c r="L18" s="19" t="s">
        <v>842</v>
      </c>
      <c r="M18" s="19" t="str">
        <f>HYPERLINK("https://ceds.ed.gov/cedselementdetails.aspx?termid=3986")</f>
        <v>https://ceds.ed.gov/cedselementdetails.aspx?termid=3986</v>
      </c>
    </row>
    <row r="19" spans="1:13" ht="409.5">
      <c r="A19" s="19" t="s">
        <v>1070</v>
      </c>
      <c r="B19" s="19" t="s">
        <v>18</v>
      </c>
      <c r="C19" s="19" t="s">
        <v>19</v>
      </c>
      <c r="D19" s="19" t="s">
        <v>0</v>
      </c>
      <c r="E19" s="19" t="s">
        <v>1074</v>
      </c>
      <c r="F19" s="19" t="s">
        <v>1075</v>
      </c>
      <c r="G19" s="19" t="s">
        <v>20</v>
      </c>
      <c r="H19" s="19"/>
      <c r="I19" s="19"/>
      <c r="J19" s="20">
        <v>19</v>
      </c>
      <c r="K19" s="19"/>
      <c r="L19" s="19" t="s">
        <v>21</v>
      </c>
      <c r="M19" s="19" t="str">
        <f>HYPERLINK("https://ceds.ed.gov/cedselementdetails.aspx?termid=3019")</f>
        <v>https://ceds.ed.gov/cedselementdetails.aspx?termid=3019</v>
      </c>
    </row>
    <row r="20" spans="1:13" ht="409.5">
      <c r="A20" s="19" t="s">
        <v>1070</v>
      </c>
      <c r="B20" s="19" t="s">
        <v>22</v>
      </c>
      <c r="C20" s="19" t="s">
        <v>23</v>
      </c>
      <c r="D20" s="19" t="s">
        <v>0</v>
      </c>
      <c r="E20" s="19" t="s">
        <v>1076</v>
      </c>
      <c r="F20" s="19" t="s">
        <v>1075</v>
      </c>
      <c r="G20" s="19" t="s">
        <v>20</v>
      </c>
      <c r="H20" s="19"/>
      <c r="I20" s="19"/>
      <c r="J20" s="20">
        <v>40</v>
      </c>
      <c r="K20" s="19"/>
      <c r="L20" s="19" t="s">
        <v>24</v>
      </c>
      <c r="M20" s="19" t="str">
        <f>HYPERLINK("https://ceds.ed.gov/cedselementdetails.aspx?termid=3040")</f>
        <v>https://ceds.ed.gov/cedselementdetails.aspx?termid=3040</v>
      </c>
    </row>
    <row r="21" spans="1:13" ht="409.5">
      <c r="A21" s="19" t="s">
        <v>1070</v>
      </c>
      <c r="B21" s="19" t="s">
        <v>25</v>
      </c>
      <c r="C21" s="19" t="s">
        <v>26</v>
      </c>
      <c r="D21" s="19" t="s">
        <v>0</v>
      </c>
      <c r="E21" s="19" t="s">
        <v>1077</v>
      </c>
      <c r="F21" s="19" t="s">
        <v>1075</v>
      </c>
      <c r="G21" s="19" t="s">
        <v>20</v>
      </c>
      <c r="H21" s="19"/>
      <c r="I21" s="19"/>
      <c r="J21" s="20">
        <v>190</v>
      </c>
      <c r="K21" s="19"/>
      <c r="L21" s="19" t="s">
        <v>27</v>
      </c>
      <c r="M21" s="19" t="str">
        <f>HYPERLINK("https://ceds.ed.gov/cedselementdetails.aspx?termid=3190")</f>
        <v>https://ceds.ed.gov/cedselementdetails.aspx?termid=3190</v>
      </c>
    </row>
    <row r="22" spans="1:13" ht="409.5">
      <c r="A22" s="19" t="s">
        <v>1070</v>
      </c>
      <c r="B22" s="19" t="s">
        <v>28</v>
      </c>
      <c r="C22" s="19" t="s">
        <v>29</v>
      </c>
      <c r="D22" s="19" t="s">
        <v>0</v>
      </c>
      <c r="E22" s="19" t="s">
        <v>1076</v>
      </c>
      <c r="F22" s="19" t="s">
        <v>1075</v>
      </c>
      <c r="G22" s="19" t="s">
        <v>30</v>
      </c>
      <c r="H22" s="19"/>
      <c r="I22" s="19"/>
      <c r="J22" s="20">
        <v>214</v>
      </c>
      <c r="K22" s="19"/>
      <c r="L22" s="19" t="s">
        <v>31</v>
      </c>
      <c r="M22" s="19" t="str">
        <f>HYPERLINK("https://ceds.ed.gov/cedselementdetails.aspx?termid=3214")</f>
        <v>https://ceds.ed.gov/cedselementdetails.aspx?termid=3214</v>
      </c>
    </row>
    <row r="23" spans="1:13" ht="409.5">
      <c r="A23" s="19" t="s">
        <v>1070</v>
      </c>
      <c r="B23" s="19" t="s">
        <v>32</v>
      </c>
      <c r="C23" s="19" t="s">
        <v>33</v>
      </c>
      <c r="D23" s="19" t="s">
        <v>0</v>
      </c>
      <c r="E23" s="19" t="s">
        <v>1076</v>
      </c>
      <c r="F23" s="19" t="s">
        <v>1075</v>
      </c>
      <c r="G23" s="19" t="s">
        <v>17</v>
      </c>
      <c r="H23" s="19"/>
      <c r="I23" s="19"/>
      <c r="J23" s="20">
        <v>269</v>
      </c>
      <c r="K23" s="19"/>
      <c r="L23" s="19" t="s">
        <v>34</v>
      </c>
      <c r="M23" s="19" t="str">
        <f>HYPERLINK("https://ceds.ed.gov/cedselementdetails.aspx?termid=3269")</f>
        <v>https://ceds.ed.gov/cedselementdetails.aspx?termid=3269</v>
      </c>
    </row>
    <row r="24" spans="1:13" ht="60">
      <c r="A24" s="19" t="s">
        <v>1070</v>
      </c>
      <c r="B24" s="19" t="s">
        <v>310</v>
      </c>
      <c r="C24" s="19" t="s">
        <v>311</v>
      </c>
      <c r="D24" s="19" t="s">
        <v>0</v>
      </c>
      <c r="E24" s="19" t="s">
        <v>1220</v>
      </c>
      <c r="F24" s="19"/>
      <c r="G24" s="19" t="s">
        <v>10</v>
      </c>
      <c r="H24" s="19"/>
      <c r="I24" s="19"/>
      <c r="J24" s="20">
        <v>349</v>
      </c>
      <c r="K24" s="19"/>
      <c r="L24" s="19" t="s">
        <v>312</v>
      </c>
      <c r="M24" s="19" t="str">
        <f>HYPERLINK("https://ceds.ed.gov/cedselementdetails.aspx?termid=3348")</f>
        <v>https://ceds.ed.gov/cedselementdetails.aspx?termid=3348</v>
      </c>
    </row>
    <row r="25" spans="1:13" ht="75">
      <c r="A25" s="19" t="s">
        <v>1070</v>
      </c>
      <c r="B25" s="19" t="s">
        <v>330</v>
      </c>
      <c r="C25" s="19" t="s">
        <v>331</v>
      </c>
      <c r="D25" s="19" t="s">
        <v>0</v>
      </c>
      <c r="E25" s="19" t="s">
        <v>1230</v>
      </c>
      <c r="F25" s="19" t="s">
        <v>1075</v>
      </c>
      <c r="G25" s="19" t="s">
        <v>44</v>
      </c>
      <c r="H25" s="19"/>
      <c r="I25" s="19"/>
      <c r="J25" s="20">
        <v>355</v>
      </c>
      <c r="K25" s="19"/>
      <c r="L25" s="19" t="s">
        <v>332</v>
      </c>
      <c r="M25" s="19" t="str">
        <f>HYPERLINK("https://ceds.ed.gov/cedselementdetails.aspx?termid=3354")</f>
        <v>https://ceds.ed.gov/cedselementdetails.aspx?termid=3354</v>
      </c>
    </row>
    <row r="26" spans="1:13" ht="150">
      <c r="A26" s="19" t="s">
        <v>1070</v>
      </c>
      <c r="B26" s="19" t="s">
        <v>1249</v>
      </c>
      <c r="C26" s="19" t="s">
        <v>370</v>
      </c>
      <c r="D26" s="21" t="s">
        <v>1250</v>
      </c>
      <c r="E26" s="19" t="s">
        <v>1230</v>
      </c>
      <c r="F26" s="19" t="s">
        <v>2</v>
      </c>
      <c r="G26" s="19"/>
      <c r="H26" s="19" t="s">
        <v>1251</v>
      </c>
      <c r="I26" s="19"/>
      <c r="J26" s="20">
        <v>356</v>
      </c>
      <c r="K26" s="19"/>
      <c r="L26" s="19" t="s">
        <v>1252</v>
      </c>
      <c r="M26" s="19" t="str">
        <f>HYPERLINK("https://ceds.ed.gov/cedselementdetails.aspx?termid=3355")</f>
        <v>https://ceds.ed.gov/cedselementdetails.aspx?termid=3355</v>
      </c>
    </row>
    <row r="27" spans="1:13" ht="225">
      <c r="A27" s="19" t="s">
        <v>1070</v>
      </c>
      <c r="B27" s="19" t="s">
        <v>378</v>
      </c>
      <c r="C27" s="19" t="s">
        <v>379</v>
      </c>
      <c r="D27" s="21" t="s">
        <v>1006</v>
      </c>
      <c r="E27" s="19" t="s">
        <v>1253</v>
      </c>
      <c r="F27" s="19"/>
      <c r="G27" s="19"/>
      <c r="H27" s="19"/>
      <c r="I27" s="19"/>
      <c r="J27" s="20">
        <v>322</v>
      </c>
      <c r="K27" s="19"/>
      <c r="L27" s="19" t="s">
        <v>380</v>
      </c>
      <c r="M27" s="19" t="str">
        <f>HYPERLINK("https://ceds.ed.gov/cedselementdetails.aspx?termid=3322")</f>
        <v>https://ceds.ed.gov/cedselementdetails.aspx?termid=3322</v>
      </c>
    </row>
    <row r="28" spans="1:13" ht="75">
      <c r="A28" s="19" t="s">
        <v>1070</v>
      </c>
      <c r="B28" s="19" t="s">
        <v>503</v>
      </c>
      <c r="C28" s="19" t="s">
        <v>504</v>
      </c>
      <c r="D28" s="19" t="s">
        <v>0</v>
      </c>
      <c r="E28" s="19" t="s">
        <v>1230</v>
      </c>
      <c r="F28" s="19" t="s">
        <v>1075</v>
      </c>
      <c r="G28" s="19" t="s">
        <v>260</v>
      </c>
      <c r="H28" s="19"/>
      <c r="I28" s="19"/>
      <c r="J28" s="20">
        <v>354</v>
      </c>
      <c r="K28" s="19"/>
      <c r="L28" s="19" t="s">
        <v>505</v>
      </c>
      <c r="M28" s="19" t="str">
        <f>HYPERLINK("https://ceds.ed.gov/cedselementdetails.aspx?termid=3353")</f>
        <v>https://ceds.ed.gov/cedselementdetails.aspx?termid=3353</v>
      </c>
    </row>
    <row r="29" spans="1:13" ht="60">
      <c r="A29" s="19" t="s">
        <v>1070</v>
      </c>
      <c r="B29" s="19" t="s">
        <v>521</v>
      </c>
      <c r="C29" s="19" t="s">
        <v>522</v>
      </c>
      <c r="D29" s="19" t="s">
        <v>0</v>
      </c>
      <c r="E29" s="19" t="s">
        <v>1220</v>
      </c>
      <c r="F29" s="19"/>
      <c r="G29" s="19" t="s">
        <v>10</v>
      </c>
      <c r="H29" s="19"/>
      <c r="I29" s="19"/>
      <c r="J29" s="20">
        <v>348</v>
      </c>
      <c r="K29" s="19"/>
      <c r="L29" s="19" t="s">
        <v>523</v>
      </c>
      <c r="M29" s="19" t="str">
        <f>HYPERLINK("https://ceds.ed.gov/cedselementdetails.aspx?termid=3347")</f>
        <v>https://ceds.ed.gov/cedselementdetails.aspx?termid=3347</v>
      </c>
    </row>
    <row r="30" spans="1:13" ht="60">
      <c r="A30" s="19" t="s">
        <v>1070</v>
      </c>
      <c r="B30" s="19" t="s">
        <v>658</v>
      </c>
      <c r="C30" s="19" t="s">
        <v>659</v>
      </c>
      <c r="D30" s="21" t="s">
        <v>987</v>
      </c>
      <c r="E30" s="19" t="s">
        <v>1220</v>
      </c>
      <c r="F30" s="19"/>
      <c r="G30" s="19"/>
      <c r="H30" s="19"/>
      <c r="I30" s="19"/>
      <c r="J30" s="20">
        <v>350</v>
      </c>
      <c r="K30" s="19"/>
      <c r="L30" s="19" t="s">
        <v>660</v>
      </c>
      <c r="M30" s="19" t="str">
        <f>HYPERLINK("https://ceds.ed.gov/cedselementdetails.aspx?termid=3349")</f>
        <v>https://ceds.ed.gov/cedselementdetails.aspx?termid=3349</v>
      </c>
    </row>
    <row r="31" spans="1:13" ht="165">
      <c r="A31" s="19" t="s">
        <v>1070</v>
      </c>
      <c r="B31" s="19" t="s">
        <v>664</v>
      </c>
      <c r="C31" s="19" t="s">
        <v>665</v>
      </c>
      <c r="D31" s="19" t="s">
        <v>0</v>
      </c>
      <c r="E31" s="19" t="s">
        <v>1409</v>
      </c>
      <c r="F31" s="19" t="s">
        <v>1075</v>
      </c>
      <c r="G31" s="19" t="s">
        <v>16</v>
      </c>
      <c r="H31" s="19"/>
      <c r="I31" s="19"/>
      <c r="J31" s="20">
        <v>191</v>
      </c>
      <c r="K31" s="19"/>
      <c r="L31" s="19" t="s">
        <v>666</v>
      </c>
      <c r="M31" s="19" t="str">
        <f>HYPERLINK("https://ceds.ed.gov/cedselementdetails.aspx?termid=3191")</f>
        <v>https://ceds.ed.gov/cedselementdetails.aspx?termid=3191</v>
      </c>
    </row>
    <row r="32" spans="1:13" ht="45">
      <c r="A32" s="19" t="s">
        <v>1070</v>
      </c>
      <c r="B32" s="19" t="s">
        <v>701</v>
      </c>
      <c r="C32" s="19" t="s">
        <v>702</v>
      </c>
      <c r="D32" s="19" t="s">
        <v>0</v>
      </c>
      <c r="E32" s="19" t="s">
        <v>1284</v>
      </c>
      <c r="F32" s="19"/>
      <c r="G32" s="19" t="s">
        <v>10</v>
      </c>
      <c r="H32" s="19"/>
      <c r="I32" s="19"/>
      <c r="J32" s="20">
        <v>351</v>
      </c>
      <c r="K32" s="19"/>
      <c r="L32" s="19" t="s">
        <v>703</v>
      </c>
      <c r="M32" s="19" t="str">
        <f>HYPERLINK("https://ceds.ed.gov/cedselementdetails.aspx?termid=3350")</f>
        <v>https://ceds.ed.gov/cedselementdetails.aspx?termid=3350</v>
      </c>
    </row>
    <row r="33" spans="1:13" ht="120">
      <c r="A33" s="19" t="s">
        <v>1070</v>
      </c>
      <c r="B33" s="19" t="s">
        <v>1484</v>
      </c>
      <c r="C33" s="19" t="s">
        <v>776</v>
      </c>
      <c r="D33" s="21" t="s">
        <v>1031</v>
      </c>
      <c r="E33" s="19" t="s">
        <v>1230</v>
      </c>
      <c r="F33" s="19" t="s">
        <v>2</v>
      </c>
      <c r="G33" s="19"/>
      <c r="H33" s="19" t="s">
        <v>1485</v>
      </c>
      <c r="I33" s="19"/>
      <c r="J33" s="20">
        <v>353</v>
      </c>
      <c r="K33" s="19"/>
      <c r="L33" s="19" t="s">
        <v>1486</v>
      </c>
      <c r="M33" s="19" t="str">
        <f>HYPERLINK("https://ceds.ed.gov/cedselementdetails.aspx?termid=3352")</f>
        <v>https://ceds.ed.gov/cedselementdetails.aspx?termid=3352</v>
      </c>
    </row>
    <row r="34" spans="1:13" ht="409.5">
      <c r="A34" s="19" t="s">
        <v>1070</v>
      </c>
      <c r="B34" s="19" t="s">
        <v>872</v>
      </c>
      <c r="C34" s="19" t="s">
        <v>873</v>
      </c>
      <c r="D34" s="21" t="s">
        <v>1012</v>
      </c>
      <c r="E34" s="19" t="s">
        <v>1076</v>
      </c>
      <c r="F34" s="19" t="s">
        <v>1075</v>
      </c>
      <c r="G34" s="19"/>
      <c r="H34" s="19"/>
      <c r="I34" s="19"/>
      <c r="J34" s="20">
        <v>267</v>
      </c>
      <c r="K34" s="19"/>
      <c r="L34" s="19" t="s">
        <v>874</v>
      </c>
      <c r="M34" s="19" t="str">
        <f>HYPERLINK("https://ceds.ed.gov/cedselementdetails.aspx?termid=3267")</f>
        <v>https://ceds.ed.gov/cedselementdetails.aspx?termid=3267</v>
      </c>
    </row>
    <row r="35" spans="1:13" ht="90">
      <c r="A35" s="19" t="s">
        <v>1070</v>
      </c>
      <c r="B35" s="19" t="s">
        <v>826</v>
      </c>
      <c r="C35" s="19" t="s">
        <v>827</v>
      </c>
      <c r="D35" s="19" t="s">
        <v>0</v>
      </c>
      <c r="E35" s="19" t="s">
        <v>1482</v>
      </c>
      <c r="F35" s="19"/>
      <c r="G35" s="19" t="s">
        <v>16</v>
      </c>
      <c r="H35" s="19"/>
      <c r="I35" s="19"/>
      <c r="J35" s="20">
        <v>631</v>
      </c>
      <c r="K35" s="19"/>
      <c r="L35" s="19" t="s">
        <v>828</v>
      </c>
      <c r="M35" s="19" t="str">
        <f>HYPERLINK("https://ceds.ed.gov/cedselementdetails.aspx?termid=3624")</f>
        <v>https://ceds.ed.gov/cedselementdetails.aspx?termid=3624</v>
      </c>
    </row>
    <row r="36" spans="1:13" ht="45">
      <c r="A36" s="19" t="s">
        <v>1070</v>
      </c>
      <c r="B36" s="19" t="s">
        <v>846</v>
      </c>
      <c r="C36" s="19" t="s">
        <v>847</v>
      </c>
      <c r="D36" s="19" t="s">
        <v>0</v>
      </c>
      <c r="E36" s="19" t="s">
        <v>1488</v>
      </c>
      <c r="F36" s="19"/>
      <c r="G36" s="19" t="s">
        <v>16</v>
      </c>
      <c r="H36" s="19"/>
      <c r="I36" s="19"/>
      <c r="J36" s="20">
        <v>632</v>
      </c>
      <c r="K36" s="19"/>
      <c r="L36" s="19" t="s">
        <v>848</v>
      </c>
      <c r="M36" s="19" t="str">
        <f>HYPERLINK("https://ceds.ed.gov/cedselementdetails.aspx?termid=3625")</f>
        <v>https://ceds.ed.gov/cedselementdetails.aspx?termid=3625</v>
      </c>
    </row>
    <row r="37" spans="1:13" ht="75">
      <c r="A37" s="19" t="s">
        <v>1070</v>
      </c>
      <c r="B37" s="19" t="s">
        <v>1280</v>
      </c>
      <c r="C37" s="19" t="s">
        <v>1281</v>
      </c>
      <c r="D37" s="19" t="s">
        <v>0</v>
      </c>
      <c r="E37" s="19" t="s">
        <v>1266</v>
      </c>
      <c r="F37" s="19" t="s">
        <v>2</v>
      </c>
      <c r="G37" s="19" t="s">
        <v>1112</v>
      </c>
      <c r="H37" s="19" t="s">
        <v>1282</v>
      </c>
      <c r="I37" s="19"/>
      <c r="J37" s="20">
        <v>633</v>
      </c>
      <c r="K37" s="19"/>
      <c r="L37" s="19" t="s">
        <v>1283</v>
      </c>
      <c r="M37" s="19" t="str">
        <f>HYPERLINK("https://ceds.ed.gov/cedselementdetails.aspx?termid=3626")</f>
        <v>https://ceds.ed.gov/cedselementdetails.aspx?termid=3626</v>
      </c>
    </row>
    <row r="38" spans="1:13" ht="75">
      <c r="A38" s="19" t="s">
        <v>1070</v>
      </c>
      <c r="B38" s="19" t="s">
        <v>1264</v>
      </c>
      <c r="C38" s="19" t="s">
        <v>1265</v>
      </c>
      <c r="D38" s="19" t="s">
        <v>0</v>
      </c>
      <c r="E38" s="19" t="s">
        <v>1266</v>
      </c>
      <c r="F38" s="19" t="s">
        <v>3</v>
      </c>
      <c r="G38" s="19" t="s">
        <v>1112</v>
      </c>
      <c r="H38" s="19"/>
      <c r="I38" s="19"/>
      <c r="J38" s="20">
        <v>1225</v>
      </c>
      <c r="K38" s="19"/>
      <c r="L38" s="19" t="s">
        <v>1268</v>
      </c>
      <c r="M38" s="19" t="str">
        <f>HYPERLINK("https://ceds.ed.gov/cedselementdetails.aspx?termid=4189")</f>
        <v>https://ceds.ed.gov/cedselementdetails.aspx?termid=4189</v>
      </c>
    </row>
    <row r="39" spans="1:13" ht="409.5">
      <c r="A39" s="19" t="s">
        <v>352</v>
      </c>
      <c r="B39" s="19" t="s">
        <v>18</v>
      </c>
      <c r="C39" s="19" t="s">
        <v>19</v>
      </c>
      <c r="D39" s="19" t="s">
        <v>0</v>
      </c>
      <c r="E39" s="19" t="s">
        <v>1074</v>
      </c>
      <c r="F39" s="19" t="s">
        <v>1075</v>
      </c>
      <c r="G39" s="19" t="s">
        <v>20</v>
      </c>
      <c r="H39" s="19"/>
      <c r="I39" s="19"/>
      <c r="J39" s="20">
        <v>19</v>
      </c>
      <c r="K39" s="19"/>
      <c r="L39" s="19" t="s">
        <v>21</v>
      </c>
      <c r="M39" s="19" t="str">
        <f>HYPERLINK("https://ceds.ed.gov/cedselementdetails.aspx?termid=3019")</f>
        <v>https://ceds.ed.gov/cedselementdetails.aspx?termid=3019</v>
      </c>
    </row>
    <row r="40" spans="1:13" ht="409.5">
      <c r="A40" s="19" t="s">
        <v>352</v>
      </c>
      <c r="B40" s="19" t="s">
        <v>22</v>
      </c>
      <c r="C40" s="19" t="s">
        <v>23</v>
      </c>
      <c r="D40" s="19" t="s">
        <v>0</v>
      </c>
      <c r="E40" s="19" t="s">
        <v>1076</v>
      </c>
      <c r="F40" s="19" t="s">
        <v>1075</v>
      </c>
      <c r="G40" s="19" t="s">
        <v>20</v>
      </c>
      <c r="H40" s="19"/>
      <c r="I40" s="19"/>
      <c r="J40" s="20">
        <v>40</v>
      </c>
      <c r="K40" s="19"/>
      <c r="L40" s="19" t="s">
        <v>24</v>
      </c>
      <c r="M40" s="19" t="str">
        <f>HYPERLINK("https://ceds.ed.gov/cedselementdetails.aspx?termid=3040")</f>
        <v>https://ceds.ed.gov/cedselementdetails.aspx?termid=3040</v>
      </c>
    </row>
    <row r="41" spans="1:13" ht="409.5">
      <c r="A41" s="19" t="s">
        <v>352</v>
      </c>
      <c r="B41" s="19" t="s">
        <v>25</v>
      </c>
      <c r="C41" s="19" t="s">
        <v>26</v>
      </c>
      <c r="D41" s="19" t="s">
        <v>0</v>
      </c>
      <c r="E41" s="19" t="s">
        <v>1077</v>
      </c>
      <c r="F41" s="19" t="s">
        <v>1075</v>
      </c>
      <c r="G41" s="19" t="s">
        <v>20</v>
      </c>
      <c r="H41" s="19"/>
      <c r="I41" s="19"/>
      <c r="J41" s="20">
        <v>190</v>
      </c>
      <c r="K41" s="19"/>
      <c r="L41" s="19" t="s">
        <v>27</v>
      </c>
      <c r="M41" s="19" t="str">
        <f>HYPERLINK("https://ceds.ed.gov/cedselementdetails.aspx?termid=3190")</f>
        <v>https://ceds.ed.gov/cedselementdetails.aspx?termid=3190</v>
      </c>
    </row>
    <row r="42" spans="1:13" ht="409.5">
      <c r="A42" s="19" t="s">
        <v>352</v>
      </c>
      <c r="B42" s="19" t="s">
        <v>28</v>
      </c>
      <c r="C42" s="19" t="s">
        <v>29</v>
      </c>
      <c r="D42" s="19" t="s">
        <v>0</v>
      </c>
      <c r="E42" s="19" t="s">
        <v>1076</v>
      </c>
      <c r="F42" s="19" t="s">
        <v>1075</v>
      </c>
      <c r="G42" s="19" t="s">
        <v>30</v>
      </c>
      <c r="H42" s="19"/>
      <c r="I42" s="19"/>
      <c r="J42" s="20">
        <v>214</v>
      </c>
      <c r="K42" s="19"/>
      <c r="L42" s="19" t="s">
        <v>31</v>
      </c>
      <c r="M42" s="19" t="str">
        <f>HYPERLINK("https://ceds.ed.gov/cedselementdetails.aspx?termid=3214")</f>
        <v>https://ceds.ed.gov/cedselementdetails.aspx?termid=3214</v>
      </c>
    </row>
    <row r="43" spans="1:13" ht="409.5">
      <c r="A43" s="19" t="s">
        <v>352</v>
      </c>
      <c r="B43" s="19" t="s">
        <v>32</v>
      </c>
      <c r="C43" s="19" t="s">
        <v>33</v>
      </c>
      <c r="D43" s="19" t="s">
        <v>0</v>
      </c>
      <c r="E43" s="19" t="s">
        <v>1076</v>
      </c>
      <c r="F43" s="19" t="s">
        <v>1075</v>
      </c>
      <c r="G43" s="19" t="s">
        <v>17</v>
      </c>
      <c r="H43" s="19"/>
      <c r="I43" s="19"/>
      <c r="J43" s="20">
        <v>269</v>
      </c>
      <c r="K43" s="19"/>
      <c r="L43" s="19" t="s">
        <v>34</v>
      </c>
      <c r="M43" s="19" t="str">
        <f>HYPERLINK("https://ceds.ed.gov/cedselementdetails.aspx?termid=3269")</f>
        <v>https://ceds.ed.gov/cedselementdetails.aspx?termid=3269</v>
      </c>
    </row>
    <row r="44" spans="1:13" ht="60">
      <c r="A44" s="19" t="s">
        <v>352</v>
      </c>
      <c r="B44" s="19" t="s">
        <v>50</v>
      </c>
      <c r="C44" s="19" t="s">
        <v>51</v>
      </c>
      <c r="D44" s="19" t="s">
        <v>0</v>
      </c>
      <c r="E44" s="19" t="s">
        <v>1088</v>
      </c>
      <c r="F44" s="19"/>
      <c r="G44" s="19" t="s">
        <v>10</v>
      </c>
      <c r="H44" s="19"/>
      <c r="I44" s="19"/>
      <c r="J44" s="20">
        <v>323</v>
      </c>
      <c r="K44" s="19"/>
      <c r="L44" s="19" t="s">
        <v>52</v>
      </c>
      <c r="M44" s="19" t="str">
        <f>HYPERLINK("https://ceds.ed.gov/cedselementdetails.aspx?termid=3323")</f>
        <v>https://ceds.ed.gov/cedselementdetails.aspx?termid=3323</v>
      </c>
    </row>
    <row r="45" spans="1:13" ht="60">
      <c r="A45" s="19" t="s">
        <v>352</v>
      </c>
      <c r="B45" s="19" t="s">
        <v>310</v>
      </c>
      <c r="C45" s="19" t="s">
        <v>311</v>
      </c>
      <c r="D45" s="19" t="s">
        <v>0</v>
      </c>
      <c r="E45" s="19" t="s">
        <v>1220</v>
      </c>
      <c r="F45" s="19"/>
      <c r="G45" s="19" t="s">
        <v>10</v>
      </c>
      <c r="H45" s="19"/>
      <c r="I45" s="19"/>
      <c r="J45" s="20">
        <v>349</v>
      </c>
      <c r="K45" s="19"/>
      <c r="L45" s="19" t="s">
        <v>312</v>
      </c>
      <c r="M45" s="19" t="str">
        <f>HYPERLINK("https://ceds.ed.gov/cedselementdetails.aspx?termid=3348")</f>
        <v>https://ceds.ed.gov/cedselementdetails.aspx?termid=3348</v>
      </c>
    </row>
    <row r="46" spans="1:13" ht="165">
      <c r="A46" s="19" t="s">
        <v>352</v>
      </c>
      <c r="B46" s="19" t="s">
        <v>326</v>
      </c>
      <c r="C46" s="19" t="s">
        <v>327</v>
      </c>
      <c r="D46" s="21" t="s">
        <v>1001</v>
      </c>
      <c r="E46" s="19" t="s">
        <v>328</v>
      </c>
      <c r="F46" s="19"/>
      <c r="G46" s="19"/>
      <c r="H46" s="19"/>
      <c r="I46" s="19"/>
      <c r="J46" s="20">
        <v>329</v>
      </c>
      <c r="K46" s="19"/>
      <c r="L46" s="19" t="s">
        <v>329</v>
      </c>
      <c r="M46" s="19" t="str">
        <f>HYPERLINK("https://ceds.ed.gov/cedselementdetails.aspx?termid=3328")</f>
        <v>https://ceds.ed.gov/cedselementdetails.aspx?termid=3328</v>
      </c>
    </row>
    <row r="47" spans="1:13" ht="75">
      <c r="A47" s="19" t="s">
        <v>352</v>
      </c>
      <c r="B47" s="19" t="s">
        <v>330</v>
      </c>
      <c r="C47" s="19" t="s">
        <v>331</v>
      </c>
      <c r="D47" s="19" t="s">
        <v>0</v>
      </c>
      <c r="E47" s="19" t="s">
        <v>1230</v>
      </c>
      <c r="F47" s="19" t="s">
        <v>1075</v>
      </c>
      <c r="G47" s="19" t="s">
        <v>44</v>
      </c>
      <c r="H47" s="19"/>
      <c r="I47" s="19"/>
      <c r="J47" s="20">
        <v>355</v>
      </c>
      <c r="K47" s="19"/>
      <c r="L47" s="19" t="s">
        <v>332</v>
      </c>
      <c r="M47" s="19" t="str">
        <f>HYPERLINK("https://ceds.ed.gov/cedselementdetails.aspx?termid=3354")</f>
        <v>https://ceds.ed.gov/cedselementdetails.aspx?termid=3354</v>
      </c>
    </row>
    <row r="48" spans="1:13" ht="60">
      <c r="A48" s="19" t="s">
        <v>352</v>
      </c>
      <c r="B48" s="19" t="s">
        <v>333</v>
      </c>
      <c r="C48" s="19" t="s">
        <v>334</v>
      </c>
      <c r="D48" s="19" t="s">
        <v>0</v>
      </c>
      <c r="E48" s="19" t="s">
        <v>1231</v>
      </c>
      <c r="F48" s="19" t="s">
        <v>1075</v>
      </c>
      <c r="G48" s="19" t="s">
        <v>10</v>
      </c>
      <c r="H48" s="19"/>
      <c r="I48" s="19"/>
      <c r="J48" s="20">
        <v>344</v>
      </c>
      <c r="K48" s="19"/>
      <c r="L48" s="19" t="s">
        <v>335</v>
      </c>
      <c r="M48" s="19" t="str">
        <f>HYPERLINK("https://ceds.ed.gov/cedselementdetails.aspx?termid=3343")</f>
        <v>https://ceds.ed.gov/cedselementdetails.aspx?termid=3343</v>
      </c>
    </row>
    <row r="49" spans="1:13" ht="90">
      <c r="A49" s="19" t="s">
        <v>352</v>
      </c>
      <c r="B49" s="19" t="s">
        <v>336</v>
      </c>
      <c r="C49" s="19" t="s">
        <v>337</v>
      </c>
      <c r="D49" s="19" t="s">
        <v>0</v>
      </c>
      <c r="E49" s="19" t="s">
        <v>1231</v>
      </c>
      <c r="F49" s="19" t="s">
        <v>1075</v>
      </c>
      <c r="G49" s="19" t="s">
        <v>220</v>
      </c>
      <c r="H49" s="19"/>
      <c r="I49" s="19"/>
      <c r="J49" s="20">
        <v>342</v>
      </c>
      <c r="K49" s="19"/>
      <c r="L49" s="19" t="s">
        <v>338</v>
      </c>
      <c r="M49" s="19" t="str">
        <f>HYPERLINK("https://ceds.ed.gov/cedselementdetails.aspx?termid=3341")</f>
        <v>https://ceds.ed.gov/cedselementdetails.aspx?termid=3341</v>
      </c>
    </row>
    <row r="50" spans="1:13" ht="409.5">
      <c r="A50" s="19" t="s">
        <v>352</v>
      </c>
      <c r="B50" s="19" t="s">
        <v>339</v>
      </c>
      <c r="C50" s="19" t="s">
        <v>340</v>
      </c>
      <c r="D50" s="21" t="s">
        <v>1232</v>
      </c>
      <c r="E50" s="19" t="s">
        <v>1231</v>
      </c>
      <c r="F50" s="19" t="s">
        <v>2</v>
      </c>
      <c r="G50" s="19"/>
      <c r="H50" s="19" t="s">
        <v>341</v>
      </c>
      <c r="I50" s="19"/>
      <c r="J50" s="20">
        <v>343</v>
      </c>
      <c r="K50" s="19"/>
      <c r="L50" s="19" t="s">
        <v>342</v>
      </c>
      <c r="M50" s="19" t="str">
        <f>HYPERLINK("https://ceds.ed.gov/cedselementdetails.aspx?termid=3342")</f>
        <v>https://ceds.ed.gov/cedselementdetails.aspx?termid=3342</v>
      </c>
    </row>
    <row r="51" spans="1:13" ht="195">
      <c r="A51" s="19" t="s">
        <v>352</v>
      </c>
      <c r="B51" s="19" t="s">
        <v>350</v>
      </c>
      <c r="C51" s="19" t="s">
        <v>351</v>
      </c>
      <c r="D51" s="21" t="s">
        <v>1002</v>
      </c>
      <c r="E51" s="19" t="s">
        <v>1236</v>
      </c>
      <c r="F51" s="19" t="s">
        <v>2</v>
      </c>
      <c r="G51" s="19"/>
      <c r="H51" s="19" t="s">
        <v>353</v>
      </c>
      <c r="I51" s="19"/>
      <c r="J51" s="20">
        <v>310</v>
      </c>
      <c r="K51" s="19"/>
      <c r="L51" s="19" t="s">
        <v>354</v>
      </c>
      <c r="M51" s="19" t="str">
        <f>HYPERLINK("https://ceds.ed.gov/cedselementdetails.aspx?termid=3310")</f>
        <v>https://ceds.ed.gov/cedselementdetails.aspx?termid=3310</v>
      </c>
    </row>
    <row r="52" spans="1:13" ht="300">
      <c r="A52" s="19" t="s">
        <v>352</v>
      </c>
      <c r="B52" s="19" t="s">
        <v>355</v>
      </c>
      <c r="C52" s="19" t="s">
        <v>356</v>
      </c>
      <c r="D52" s="21" t="s">
        <v>1003</v>
      </c>
      <c r="E52" s="19" t="s">
        <v>1237</v>
      </c>
      <c r="F52" s="19"/>
      <c r="G52" s="19"/>
      <c r="H52" s="19"/>
      <c r="I52" s="19"/>
      <c r="J52" s="20">
        <v>315</v>
      </c>
      <c r="K52" s="19"/>
      <c r="L52" s="19" t="s">
        <v>357</v>
      </c>
      <c r="M52" s="19" t="str">
        <f>HYPERLINK("https://ceds.ed.gov/cedselementdetails.aspx?termid=3315")</f>
        <v>https://ceds.ed.gov/cedselementdetails.aspx?termid=3315</v>
      </c>
    </row>
    <row r="53" spans="1:13" ht="180">
      <c r="A53" s="19" t="s">
        <v>352</v>
      </c>
      <c r="B53" s="19" t="s">
        <v>365</v>
      </c>
      <c r="C53" s="19" t="s">
        <v>366</v>
      </c>
      <c r="D53" s="21" t="s">
        <v>1240</v>
      </c>
      <c r="E53" s="19" t="s">
        <v>1213</v>
      </c>
      <c r="F53" s="19" t="s">
        <v>2</v>
      </c>
      <c r="G53" s="19"/>
      <c r="H53" s="19" t="s">
        <v>367</v>
      </c>
      <c r="I53" s="19"/>
      <c r="J53" s="20">
        <v>345</v>
      </c>
      <c r="K53" s="19"/>
      <c r="L53" s="19" t="s">
        <v>368</v>
      </c>
      <c r="M53" s="19" t="str">
        <f>HYPERLINK("https://ceds.ed.gov/cedselementdetails.aspx?termid=3344")</f>
        <v>https://ceds.ed.gov/cedselementdetails.aspx?termid=3344</v>
      </c>
    </row>
    <row r="54" spans="1:13" ht="150">
      <c r="A54" s="19" t="s">
        <v>352</v>
      </c>
      <c r="B54" s="19" t="s">
        <v>1249</v>
      </c>
      <c r="C54" s="19" t="s">
        <v>370</v>
      </c>
      <c r="D54" s="21" t="s">
        <v>1250</v>
      </c>
      <c r="E54" s="19" t="s">
        <v>1230</v>
      </c>
      <c r="F54" s="19" t="s">
        <v>2</v>
      </c>
      <c r="G54" s="19"/>
      <c r="H54" s="19" t="s">
        <v>1251</v>
      </c>
      <c r="I54" s="19"/>
      <c r="J54" s="20">
        <v>356</v>
      </c>
      <c r="K54" s="19"/>
      <c r="L54" s="19" t="s">
        <v>1252</v>
      </c>
      <c r="M54" s="19" t="str">
        <f>HYPERLINK("https://ceds.ed.gov/cedselementdetails.aspx?termid=3355")</f>
        <v>https://ceds.ed.gov/cedselementdetails.aspx?termid=3355</v>
      </c>
    </row>
    <row r="55" spans="1:13" ht="409.5">
      <c r="A55" s="19" t="s">
        <v>352</v>
      </c>
      <c r="B55" s="19" t="s">
        <v>375</v>
      </c>
      <c r="C55" s="19" t="s">
        <v>376</v>
      </c>
      <c r="D55" s="21" t="s">
        <v>1005</v>
      </c>
      <c r="E55" s="19" t="s">
        <v>1253</v>
      </c>
      <c r="F55" s="19"/>
      <c r="G55" s="19"/>
      <c r="H55" s="19"/>
      <c r="I55" s="19"/>
      <c r="J55" s="20">
        <v>321</v>
      </c>
      <c r="K55" s="19"/>
      <c r="L55" s="19" t="s">
        <v>377</v>
      </c>
      <c r="M55" s="19" t="str">
        <f>HYPERLINK("https://ceds.ed.gov/cedselementdetails.aspx?termid=3321")</f>
        <v>https://ceds.ed.gov/cedselementdetails.aspx?termid=3321</v>
      </c>
    </row>
    <row r="56" spans="1:13" ht="225">
      <c r="A56" s="19" t="s">
        <v>352</v>
      </c>
      <c r="B56" s="19" t="s">
        <v>378</v>
      </c>
      <c r="C56" s="19" t="s">
        <v>379</v>
      </c>
      <c r="D56" s="21" t="s">
        <v>1006</v>
      </c>
      <c r="E56" s="19" t="s">
        <v>1253</v>
      </c>
      <c r="F56" s="19"/>
      <c r="G56" s="19"/>
      <c r="H56" s="19"/>
      <c r="I56" s="19"/>
      <c r="J56" s="20">
        <v>322</v>
      </c>
      <c r="K56" s="19"/>
      <c r="L56" s="19" t="s">
        <v>380</v>
      </c>
      <c r="M56" s="19" t="str">
        <f>HYPERLINK("https://ceds.ed.gov/cedselementdetails.aspx?termid=3322")</f>
        <v>https://ceds.ed.gov/cedselementdetails.aspx?termid=3322</v>
      </c>
    </row>
    <row r="57" spans="1:13" ht="105">
      <c r="A57" s="19" t="s">
        <v>352</v>
      </c>
      <c r="B57" s="19" t="s">
        <v>1254</v>
      </c>
      <c r="C57" s="19" t="s">
        <v>1255</v>
      </c>
      <c r="D57" s="21" t="s">
        <v>1256</v>
      </c>
      <c r="E57" s="19" t="s">
        <v>1237</v>
      </c>
      <c r="F57" s="19" t="s">
        <v>2</v>
      </c>
      <c r="G57" s="19"/>
      <c r="H57" s="19" t="s">
        <v>1257</v>
      </c>
      <c r="I57" s="19"/>
      <c r="J57" s="20">
        <v>314</v>
      </c>
      <c r="K57" s="19"/>
      <c r="L57" s="19" t="s">
        <v>1258</v>
      </c>
      <c r="M57" s="19" t="str">
        <f>HYPERLINK("https://ceds.ed.gov/cedselementdetails.aspx?termid=3314")</f>
        <v>https://ceds.ed.gov/cedselementdetails.aspx?termid=3314</v>
      </c>
    </row>
    <row r="58" spans="1:13" ht="210">
      <c r="A58" s="19" t="s">
        <v>352</v>
      </c>
      <c r="B58" s="19" t="s">
        <v>436</v>
      </c>
      <c r="C58" s="19" t="s">
        <v>43</v>
      </c>
      <c r="D58" s="21" t="s">
        <v>1013</v>
      </c>
      <c r="E58" s="19" t="s">
        <v>1288</v>
      </c>
      <c r="F58" s="19" t="s">
        <v>1075</v>
      </c>
      <c r="G58" s="19"/>
      <c r="H58" s="19"/>
      <c r="I58" s="19"/>
      <c r="J58" s="20">
        <v>347</v>
      </c>
      <c r="K58" s="19"/>
      <c r="L58" s="19" t="s">
        <v>437</v>
      </c>
      <c r="M58" s="19" t="str">
        <f>HYPERLINK("https://ceds.ed.gov/cedselementdetails.aspx?termid=3346")</f>
        <v>https://ceds.ed.gov/cedselementdetails.aspx?termid=3346</v>
      </c>
    </row>
    <row r="59" spans="1:13" ht="75">
      <c r="A59" s="19" t="s">
        <v>352</v>
      </c>
      <c r="B59" s="19" t="s">
        <v>438</v>
      </c>
      <c r="C59" s="19" t="s">
        <v>439</v>
      </c>
      <c r="D59" s="19" t="s">
        <v>0</v>
      </c>
      <c r="E59" s="19" t="s">
        <v>1289</v>
      </c>
      <c r="F59" s="19"/>
      <c r="G59" s="19" t="s">
        <v>10</v>
      </c>
      <c r="H59" s="19"/>
      <c r="I59" s="19"/>
      <c r="J59" s="20">
        <v>324</v>
      </c>
      <c r="K59" s="19"/>
      <c r="L59" s="19" t="s">
        <v>440</v>
      </c>
      <c r="M59" s="19" t="str">
        <f>HYPERLINK("https://ceds.ed.gov/cedselementdetails.aspx?termid=3324")</f>
        <v>https://ceds.ed.gov/cedselementdetails.aspx?termid=3324</v>
      </c>
    </row>
    <row r="60" spans="1:13" ht="105">
      <c r="A60" s="19" t="s">
        <v>352</v>
      </c>
      <c r="B60" s="19" t="s">
        <v>1290</v>
      </c>
      <c r="C60" s="19" t="s">
        <v>441</v>
      </c>
      <c r="D60" s="19" t="s">
        <v>0</v>
      </c>
      <c r="E60" s="19" t="s">
        <v>1291</v>
      </c>
      <c r="F60" s="19" t="s">
        <v>2</v>
      </c>
      <c r="G60" s="19" t="s">
        <v>10</v>
      </c>
      <c r="H60" s="19" t="s">
        <v>1292</v>
      </c>
      <c r="I60" s="19"/>
      <c r="J60" s="20">
        <v>97</v>
      </c>
      <c r="K60" s="19"/>
      <c r="L60" s="19" t="s">
        <v>1293</v>
      </c>
      <c r="M60" s="19" t="str">
        <f>HYPERLINK("https://ceds.ed.gov/cedselementdetails.aspx?termid=3097")</f>
        <v>https://ceds.ed.gov/cedselementdetails.aspx?termid=3097</v>
      </c>
    </row>
    <row r="61" spans="1:13" ht="409.5">
      <c r="A61" s="19" t="s">
        <v>352</v>
      </c>
      <c r="B61" s="19" t="s">
        <v>454</v>
      </c>
      <c r="C61" s="19" t="s">
        <v>455</v>
      </c>
      <c r="D61" s="19" t="s">
        <v>0</v>
      </c>
      <c r="E61" s="19" t="s">
        <v>1298</v>
      </c>
      <c r="F61" s="19"/>
      <c r="G61" s="19" t="s">
        <v>260</v>
      </c>
      <c r="H61" s="19"/>
      <c r="I61" s="19"/>
      <c r="J61" s="20">
        <v>332</v>
      </c>
      <c r="K61" s="19"/>
      <c r="L61" s="19" t="s">
        <v>456</v>
      </c>
      <c r="M61" s="19" t="str">
        <f>HYPERLINK("https://ceds.ed.gov/cedselementdetails.aspx?termid=3331")</f>
        <v>https://ceds.ed.gov/cedselementdetails.aspx?termid=3331</v>
      </c>
    </row>
    <row r="62" spans="1:13" ht="60">
      <c r="A62" s="19" t="s">
        <v>352</v>
      </c>
      <c r="B62" s="19" t="s">
        <v>479</v>
      </c>
      <c r="C62" s="19" t="s">
        <v>480</v>
      </c>
      <c r="D62" s="21" t="s">
        <v>1015</v>
      </c>
      <c r="E62" s="19" t="s">
        <v>1305</v>
      </c>
      <c r="F62" s="19" t="s">
        <v>2</v>
      </c>
      <c r="G62" s="19"/>
      <c r="H62" s="19" t="s">
        <v>481</v>
      </c>
      <c r="I62" s="19"/>
      <c r="J62" s="20">
        <v>309</v>
      </c>
      <c r="K62" s="19"/>
      <c r="L62" s="19" t="s">
        <v>482</v>
      </c>
      <c r="M62" s="19" t="str">
        <f>HYPERLINK("https://ceds.ed.gov/cedselementdetails.aspx?termid=3309")</f>
        <v>https://ceds.ed.gov/cedselementdetails.aspx?termid=3309</v>
      </c>
    </row>
    <row r="63" spans="1:13" ht="409.5">
      <c r="A63" s="19" t="s">
        <v>352</v>
      </c>
      <c r="B63" s="19" t="s">
        <v>486</v>
      </c>
      <c r="C63" s="19" t="s">
        <v>487</v>
      </c>
      <c r="D63" s="21" t="s">
        <v>1307</v>
      </c>
      <c r="E63" s="19" t="s">
        <v>1308</v>
      </c>
      <c r="F63" s="19" t="s">
        <v>2</v>
      </c>
      <c r="G63" s="19"/>
      <c r="H63" s="19" t="s">
        <v>488</v>
      </c>
      <c r="I63" s="19"/>
      <c r="J63" s="20">
        <v>141</v>
      </c>
      <c r="K63" s="19"/>
      <c r="L63" s="19" t="s">
        <v>489</v>
      </c>
      <c r="M63" s="19" t="str">
        <f>HYPERLINK("https://ceds.ed.gov/cedselementdetails.aspx?termid=3141")</f>
        <v>https://ceds.ed.gov/cedselementdetails.aspx?termid=3141</v>
      </c>
    </row>
    <row r="64" spans="1:13" ht="315">
      <c r="A64" s="19" t="s">
        <v>352</v>
      </c>
      <c r="B64" s="19" t="s">
        <v>490</v>
      </c>
      <c r="C64" s="19" t="s">
        <v>491</v>
      </c>
      <c r="D64" s="19" t="s">
        <v>0</v>
      </c>
      <c r="E64" s="19" t="s">
        <v>1309</v>
      </c>
      <c r="F64" s="19" t="s">
        <v>1075</v>
      </c>
      <c r="G64" s="19" t="s">
        <v>10</v>
      </c>
      <c r="H64" s="19"/>
      <c r="I64" s="19" t="s">
        <v>492</v>
      </c>
      <c r="J64" s="20">
        <v>143</v>
      </c>
      <c r="K64" s="19"/>
      <c r="L64" s="19" t="s">
        <v>493</v>
      </c>
      <c r="M64" s="19" t="str">
        <f>HYPERLINK("https://ceds.ed.gov/cedselementdetails.aspx?termid=3143")</f>
        <v>https://ceds.ed.gov/cedselementdetails.aspx?termid=3143</v>
      </c>
    </row>
    <row r="65" spans="1:13" ht="409.5">
      <c r="A65" s="19" t="s">
        <v>352</v>
      </c>
      <c r="B65" s="19" t="s">
        <v>497</v>
      </c>
      <c r="C65" s="19" t="s">
        <v>498</v>
      </c>
      <c r="D65" s="19" t="s">
        <v>921</v>
      </c>
      <c r="E65" s="19" t="s">
        <v>1310</v>
      </c>
      <c r="F65" s="19"/>
      <c r="G65" s="19"/>
      <c r="H65" s="19"/>
      <c r="I65" s="19"/>
      <c r="J65" s="20">
        <v>149</v>
      </c>
      <c r="K65" s="19"/>
      <c r="L65" s="19" t="s">
        <v>499</v>
      </c>
      <c r="M65" s="19" t="str">
        <f>HYPERLINK("https://ceds.ed.gov/cedselementdetails.aspx?termid=3149")</f>
        <v>https://ceds.ed.gov/cedselementdetails.aspx?termid=3149</v>
      </c>
    </row>
    <row r="66" spans="1:13" ht="75">
      <c r="A66" s="19" t="s">
        <v>352</v>
      </c>
      <c r="B66" s="19" t="s">
        <v>503</v>
      </c>
      <c r="C66" s="19" t="s">
        <v>504</v>
      </c>
      <c r="D66" s="19" t="s">
        <v>0</v>
      </c>
      <c r="E66" s="19" t="s">
        <v>1230</v>
      </c>
      <c r="F66" s="19" t="s">
        <v>1075</v>
      </c>
      <c r="G66" s="19" t="s">
        <v>260</v>
      </c>
      <c r="H66" s="19"/>
      <c r="I66" s="19"/>
      <c r="J66" s="20">
        <v>354</v>
      </c>
      <c r="K66" s="19"/>
      <c r="L66" s="19" t="s">
        <v>505</v>
      </c>
      <c r="M66" s="19" t="str">
        <f>HYPERLINK("https://ceds.ed.gov/cedselementdetails.aspx?termid=3353")</f>
        <v>https://ceds.ed.gov/cedselementdetails.aspx?termid=3353</v>
      </c>
    </row>
    <row r="67" spans="1:13" ht="60">
      <c r="A67" s="19" t="s">
        <v>352</v>
      </c>
      <c r="B67" s="19" t="s">
        <v>512</v>
      </c>
      <c r="C67" s="19" t="s">
        <v>513</v>
      </c>
      <c r="D67" s="19" t="s">
        <v>0</v>
      </c>
      <c r="E67" s="19" t="s">
        <v>1315</v>
      </c>
      <c r="F67" s="19" t="s">
        <v>1075</v>
      </c>
      <c r="G67" s="19" t="s">
        <v>10</v>
      </c>
      <c r="H67" s="19"/>
      <c r="I67" s="19"/>
      <c r="J67" s="20">
        <v>306</v>
      </c>
      <c r="K67" s="19"/>
      <c r="L67" s="19" t="s">
        <v>514</v>
      </c>
      <c r="M67" s="19" t="str">
        <f>HYPERLINK("https://ceds.ed.gov/cedselementdetails.aspx?termid=3306")</f>
        <v>https://ceds.ed.gov/cedselementdetails.aspx?termid=3306</v>
      </c>
    </row>
    <row r="68" spans="1:13" ht="285">
      <c r="A68" s="19" t="s">
        <v>352</v>
      </c>
      <c r="B68" s="19" t="s">
        <v>518</v>
      </c>
      <c r="C68" s="19" t="s">
        <v>519</v>
      </c>
      <c r="D68" s="21" t="s">
        <v>1018</v>
      </c>
      <c r="E68" s="19" t="s">
        <v>1325</v>
      </c>
      <c r="F68" s="19"/>
      <c r="G68" s="19"/>
      <c r="H68" s="19"/>
      <c r="I68" s="19"/>
      <c r="J68" s="20">
        <v>320</v>
      </c>
      <c r="K68" s="19"/>
      <c r="L68" s="19" t="s">
        <v>520</v>
      </c>
      <c r="M68" s="19" t="str">
        <f>HYPERLINK("https://ceds.ed.gov/cedselementdetails.aspx?termid=3320")</f>
        <v>https://ceds.ed.gov/cedselementdetails.aspx?termid=3320</v>
      </c>
    </row>
    <row r="69" spans="1:13" ht="60">
      <c r="A69" s="19" t="s">
        <v>352</v>
      </c>
      <c r="B69" s="19" t="s">
        <v>521</v>
      </c>
      <c r="C69" s="19" t="s">
        <v>522</v>
      </c>
      <c r="D69" s="19" t="s">
        <v>0</v>
      </c>
      <c r="E69" s="19" t="s">
        <v>1220</v>
      </c>
      <c r="F69" s="19"/>
      <c r="G69" s="19" t="s">
        <v>10</v>
      </c>
      <c r="H69" s="19"/>
      <c r="I69" s="19"/>
      <c r="J69" s="20">
        <v>348</v>
      </c>
      <c r="K69" s="19"/>
      <c r="L69" s="19" t="s">
        <v>523</v>
      </c>
      <c r="M69" s="19" t="str">
        <f>HYPERLINK("https://ceds.ed.gov/cedselementdetails.aspx?termid=3347")</f>
        <v>https://ceds.ed.gov/cedselementdetails.aspx?termid=3347</v>
      </c>
    </row>
    <row r="70" spans="1:13" ht="195">
      <c r="A70" s="19" t="s">
        <v>352</v>
      </c>
      <c r="B70" s="19" t="s">
        <v>530</v>
      </c>
      <c r="C70" s="19" t="s">
        <v>531</v>
      </c>
      <c r="D70" s="9" t="s">
        <v>150</v>
      </c>
      <c r="E70" s="19" t="s">
        <v>1361</v>
      </c>
      <c r="F70" s="19" t="s">
        <v>1075</v>
      </c>
      <c r="G70" s="19"/>
      <c r="H70" s="19"/>
      <c r="I70" s="19"/>
      <c r="J70" s="20">
        <v>317</v>
      </c>
      <c r="K70" s="19"/>
      <c r="L70" s="19" t="s">
        <v>532</v>
      </c>
      <c r="M70" s="19" t="str">
        <f>HYPERLINK("https://ceds.ed.gov/cedselementdetails.aspx?termid=3317")</f>
        <v>https://ceds.ed.gov/cedselementdetails.aspx?termid=3317</v>
      </c>
    </row>
    <row r="71" spans="1:13" ht="135">
      <c r="A71" s="19" t="s">
        <v>352</v>
      </c>
      <c r="B71" s="19" t="s">
        <v>533</v>
      </c>
      <c r="C71" s="19" t="s">
        <v>534</v>
      </c>
      <c r="D71" s="21" t="s">
        <v>1020</v>
      </c>
      <c r="E71" s="19" t="s">
        <v>1366</v>
      </c>
      <c r="F71" s="19" t="s">
        <v>1075</v>
      </c>
      <c r="G71" s="19"/>
      <c r="H71" s="19"/>
      <c r="I71" s="19"/>
      <c r="J71" s="20">
        <v>316</v>
      </c>
      <c r="K71" s="19"/>
      <c r="L71" s="19" t="s">
        <v>535</v>
      </c>
      <c r="M71" s="19" t="str">
        <f>HYPERLINK("https://ceds.ed.gov/cedselementdetails.aspx?termid=3316")</f>
        <v>https://ceds.ed.gov/cedselementdetails.aspx?termid=3316</v>
      </c>
    </row>
    <row r="72" spans="1:13" ht="60">
      <c r="A72" s="19" t="s">
        <v>352</v>
      </c>
      <c r="B72" s="19" t="s">
        <v>658</v>
      </c>
      <c r="C72" s="19" t="s">
        <v>659</v>
      </c>
      <c r="D72" s="21" t="s">
        <v>987</v>
      </c>
      <c r="E72" s="19" t="s">
        <v>1220</v>
      </c>
      <c r="F72" s="19"/>
      <c r="G72" s="19"/>
      <c r="H72" s="19"/>
      <c r="I72" s="19"/>
      <c r="J72" s="20">
        <v>350</v>
      </c>
      <c r="K72" s="19"/>
      <c r="L72" s="19" t="s">
        <v>660</v>
      </c>
      <c r="M72" s="19" t="str">
        <f>HYPERLINK("https://ceds.ed.gov/cedselementdetails.aspx?termid=3349")</f>
        <v>https://ceds.ed.gov/cedselementdetails.aspx?termid=3349</v>
      </c>
    </row>
    <row r="73" spans="1:13" ht="165">
      <c r="A73" s="19" t="s">
        <v>352</v>
      </c>
      <c r="B73" s="19" t="s">
        <v>664</v>
      </c>
      <c r="C73" s="19" t="s">
        <v>665</v>
      </c>
      <c r="D73" s="19" t="s">
        <v>0</v>
      </c>
      <c r="E73" s="19" t="s">
        <v>1409</v>
      </c>
      <c r="F73" s="19" t="s">
        <v>1075</v>
      </c>
      <c r="G73" s="19" t="s">
        <v>16</v>
      </c>
      <c r="H73" s="19"/>
      <c r="I73" s="19"/>
      <c r="J73" s="20">
        <v>191</v>
      </c>
      <c r="K73" s="19"/>
      <c r="L73" s="19" t="s">
        <v>666</v>
      </c>
      <c r="M73" s="19" t="str">
        <f>HYPERLINK("https://ceds.ed.gov/cedselementdetails.aspx?termid=3191")</f>
        <v>https://ceds.ed.gov/cedselementdetails.aspx?termid=3191</v>
      </c>
    </row>
    <row r="74" spans="1:13" ht="405">
      <c r="A74" s="19" t="s">
        <v>352</v>
      </c>
      <c r="B74" s="19" t="s">
        <v>682</v>
      </c>
      <c r="C74" s="19" t="s">
        <v>683</v>
      </c>
      <c r="D74" s="19" t="s">
        <v>0</v>
      </c>
      <c r="E74" s="19" t="s">
        <v>1411</v>
      </c>
      <c r="F74" s="19"/>
      <c r="G74" s="19" t="s">
        <v>260</v>
      </c>
      <c r="H74" s="19"/>
      <c r="I74" s="19" t="s">
        <v>1412</v>
      </c>
      <c r="J74" s="20">
        <v>202</v>
      </c>
      <c r="K74" s="19"/>
      <c r="L74" s="19" t="s">
        <v>684</v>
      </c>
      <c r="M74" s="19" t="str">
        <f>HYPERLINK("https://ceds.ed.gov/cedselementdetails.aspx?termid=3202")</f>
        <v>https://ceds.ed.gov/cedselementdetails.aspx?termid=3202</v>
      </c>
    </row>
    <row r="75" spans="1:13" ht="45">
      <c r="A75" s="19" t="s">
        <v>352</v>
      </c>
      <c r="B75" s="19" t="s">
        <v>701</v>
      </c>
      <c r="C75" s="19" t="s">
        <v>702</v>
      </c>
      <c r="D75" s="19" t="s">
        <v>0</v>
      </c>
      <c r="E75" s="19" t="s">
        <v>1284</v>
      </c>
      <c r="F75" s="19"/>
      <c r="G75" s="19" t="s">
        <v>10</v>
      </c>
      <c r="H75" s="19"/>
      <c r="I75" s="19"/>
      <c r="J75" s="20">
        <v>351</v>
      </c>
      <c r="K75" s="19"/>
      <c r="L75" s="19" t="s">
        <v>703</v>
      </c>
      <c r="M75" s="19" t="str">
        <f>HYPERLINK("https://ceds.ed.gov/cedselementdetails.aspx?termid=3350")</f>
        <v>https://ceds.ed.gov/cedselementdetails.aspx?termid=3350</v>
      </c>
    </row>
    <row r="76" spans="1:13" ht="315">
      <c r="A76" s="19" t="s">
        <v>352</v>
      </c>
      <c r="B76" s="19" t="s">
        <v>725</v>
      </c>
      <c r="C76" s="19" t="s">
        <v>726</v>
      </c>
      <c r="D76" s="21" t="s">
        <v>1434</v>
      </c>
      <c r="E76" s="19" t="s">
        <v>1435</v>
      </c>
      <c r="F76" s="19" t="s">
        <v>1075</v>
      </c>
      <c r="G76" s="19"/>
      <c r="H76" s="19"/>
      <c r="I76" s="19"/>
      <c r="J76" s="20">
        <v>325</v>
      </c>
      <c r="K76" s="19"/>
      <c r="L76" s="19" t="s">
        <v>727</v>
      </c>
      <c r="M76" s="19" t="str">
        <f>HYPERLINK("https://ceds.ed.gov/cedselementdetails.aspx?termid=3325")</f>
        <v>https://ceds.ed.gov/cedselementdetails.aspx?termid=3325</v>
      </c>
    </row>
    <row r="77" spans="1:13" ht="210">
      <c r="A77" s="19" t="s">
        <v>352</v>
      </c>
      <c r="B77" s="19" t="s">
        <v>742</v>
      </c>
      <c r="C77" s="19" t="s">
        <v>743</v>
      </c>
      <c r="D77" s="21" t="s">
        <v>1028</v>
      </c>
      <c r="E77" s="19" t="s">
        <v>1456</v>
      </c>
      <c r="F77" s="19"/>
      <c r="G77" s="19"/>
      <c r="H77" s="19"/>
      <c r="I77" s="19"/>
      <c r="J77" s="20">
        <v>218</v>
      </c>
      <c r="K77" s="19"/>
      <c r="L77" s="19" t="s">
        <v>744</v>
      </c>
      <c r="M77" s="19" t="str">
        <f>HYPERLINK("https://ceds.ed.gov/cedselementdetails.aspx?termid=3218")</f>
        <v>https://ceds.ed.gov/cedselementdetails.aspx?termid=3218</v>
      </c>
    </row>
    <row r="78" spans="1:13" ht="360">
      <c r="A78" s="19" t="s">
        <v>352</v>
      </c>
      <c r="B78" s="19" t="s">
        <v>819</v>
      </c>
      <c r="C78" s="19" t="s">
        <v>820</v>
      </c>
      <c r="D78" s="21" t="s">
        <v>1034</v>
      </c>
      <c r="E78" s="19" t="s">
        <v>1272</v>
      </c>
      <c r="F78" s="19"/>
      <c r="G78" s="19"/>
      <c r="H78" s="19"/>
      <c r="I78" s="19"/>
      <c r="J78" s="20">
        <v>307</v>
      </c>
      <c r="K78" s="19"/>
      <c r="L78" s="19" t="s">
        <v>821</v>
      </c>
      <c r="M78" s="19" t="str">
        <f>HYPERLINK("https://ceds.ed.gov/cedselementdetails.aspx?termid=3307")</f>
        <v>https://ceds.ed.gov/cedselementdetails.aspx?termid=3307</v>
      </c>
    </row>
    <row r="79" spans="1:13" ht="120">
      <c r="A79" s="19" t="s">
        <v>352</v>
      </c>
      <c r="B79" s="19" t="s">
        <v>1484</v>
      </c>
      <c r="C79" s="19" t="s">
        <v>776</v>
      </c>
      <c r="D79" s="21" t="s">
        <v>1031</v>
      </c>
      <c r="E79" s="19" t="s">
        <v>1230</v>
      </c>
      <c r="F79" s="19" t="s">
        <v>2</v>
      </c>
      <c r="G79" s="19"/>
      <c r="H79" s="19" t="s">
        <v>1485</v>
      </c>
      <c r="I79" s="19"/>
      <c r="J79" s="20">
        <v>353</v>
      </c>
      <c r="K79" s="19"/>
      <c r="L79" s="19" t="s">
        <v>1486</v>
      </c>
      <c r="M79" s="19" t="str">
        <f>HYPERLINK("https://ceds.ed.gov/cedselementdetails.aspx?termid=3352")</f>
        <v>https://ceds.ed.gov/cedselementdetails.aspx?termid=3352</v>
      </c>
    </row>
    <row r="80" spans="1:13" ht="180">
      <c r="A80" s="19" t="s">
        <v>352</v>
      </c>
      <c r="B80" s="19" t="s">
        <v>855</v>
      </c>
      <c r="C80" s="19" t="s">
        <v>856</v>
      </c>
      <c r="D80" s="21" t="s">
        <v>1037</v>
      </c>
      <c r="E80" s="19" t="s">
        <v>1298</v>
      </c>
      <c r="F80" s="19"/>
      <c r="G80" s="19"/>
      <c r="H80" s="19"/>
      <c r="I80" s="19"/>
      <c r="J80" s="20">
        <v>333</v>
      </c>
      <c r="K80" s="19"/>
      <c r="L80" s="19" t="s">
        <v>857</v>
      </c>
      <c r="M80" s="19" t="str">
        <f>HYPERLINK("https://ceds.ed.gov/cedselementdetails.aspx?termid=3332")</f>
        <v>https://ceds.ed.gov/cedselementdetails.aspx?termid=3332</v>
      </c>
    </row>
    <row r="81" spans="1:13" ht="409.5">
      <c r="A81" s="19" t="s">
        <v>352</v>
      </c>
      <c r="B81" s="19" t="s">
        <v>872</v>
      </c>
      <c r="C81" s="19" t="s">
        <v>873</v>
      </c>
      <c r="D81" s="21" t="s">
        <v>1012</v>
      </c>
      <c r="E81" s="19" t="s">
        <v>1076</v>
      </c>
      <c r="F81" s="19" t="s">
        <v>1075</v>
      </c>
      <c r="G81" s="19"/>
      <c r="H81" s="19"/>
      <c r="I81" s="19"/>
      <c r="J81" s="20">
        <v>267</v>
      </c>
      <c r="K81" s="19"/>
      <c r="L81" s="19" t="s">
        <v>874</v>
      </c>
      <c r="M81" s="19" t="str">
        <f>HYPERLINK("https://ceds.ed.gov/cedselementdetails.aspx?termid=3267")</f>
        <v>https://ceds.ed.gov/cedselementdetails.aspx?termid=3267</v>
      </c>
    </row>
    <row r="82" spans="1:13" ht="60">
      <c r="A82" s="19" t="s">
        <v>352</v>
      </c>
      <c r="B82" s="19" t="s">
        <v>903</v>
      </c>
      <c r="C82" s="19" t="s">
        <v>904</v>
      </c>
      <c r="D82" s="21" t="s">
        <v>1015</v>
      </c>
      <c r="E82" s="19" t="s">
        <v>1517</v>
      </c>
      <c r="F82" s="19" t="s">
        <v>2</v>
      </c>
      <c r="G82" s="19"/>
      <c r="H82" s="19" t="s">
        <v>905</v>
      </c>
      <c r="I82" s="19"/>
      <c r="J82" s="20">
        <v>308</v>
      </c>
      <c r="K82" s="19"/>
      <c r="L82" s="19" t="s">
        <v>906</v>
      </c>
      <c r="M82" s="19" t="str">
        <f>HYPERLINK("https://ceds.ed.gov/cedselementdetails.aspx?termid=3308")</f>
        <v>https://ceds.ed.gov/cedselementdetails.aspx?termid=3308</v>
      </c>
    </row>
    <row r="83" spans="1:13" ht="45">
      <c r="A83" s="19" t="s">
        <v>352</v>
      </c>
      <c r="B83" s="19" t="s">
        <v>913</v>
      </c>
      <c r="C83" s="19" t="s">
        <v>914</v>
      </c>
      <c r="D83" s="19" t="s">
        <v>0</v>
      </c>
      <c r="E83" s="19" t="s">
        <v>1518</v>
      </c>
      <c r="F83" s="19"/>
      <c r="G83" s="19" t="s">
        <v>44</v>
      </c>
      <c r="H83" s="19"/>
      <c r="I83" s="19"/>
      <c r="J83" s="20">
        <v>313</v>
      </c>
      <c r="K83" s="19"/>
      <c r="L83" s="19" t="s">
        <v>915</v>
      </c>
      <c r="M83" s="19" t="str">
        <f>HYPERLINK("https://ceds.ed.gov/cedselementdetails.aspx?termid=3313")</f>
        <v>https://ceds.ed.gov/cedselementdetails.aspx?termid=3313</v>
      </c>
    </row>
    <row r="84" spans="1:13" ht="45">
      <c r="A84" s="19" t="s">
        <v>352</v>
      </c>
      <c r="B84" s="19" t="s">
        <v>916</v>
      </c>
      <c r="C84" s="19" t="s">
        <v>917</v>
      </c>
      <c r="D84" s="19" t="s">
        <v>0</v>
      </c>
      <c r="E84" s="19" t="s">
        <v>1518</v>
      </c>
      <c r="F84" s="19"/>
      <c r="G84" s="19" t="s">
        <v>79</v>
      </c>
      <c r="H84" s="19"/>
      <c r="I84" s="19"/>
      <c r="J84" s="20">
        <v>312</v>
      </c>
      <c r="K84" s="19"/>
      <c r="L84" s="19" t="s">
        <v>918</v>
      </c>
      <c r="M84" s="19" t="str">
        <f>HYPERLINK("https://ceds.ed.gov/cedselementdetails.aspx?termid=3312")</f>
        <v>https://ceds.ed.gov/cedselementdetails.aspx?termid=3312</v>
      </c>
    </row>
    <row r="85" spans="1:13" ht="90">
      <c r="A85" s="19" t="s">
        <v>352</v>
      </c>
      <c r="B85" s="19" t="s">
        <v>826</v>
      </c>
      <c r="C85" s="19" t="s">
        <v>827</v>
      </c>
      <c r="D85" s="19" t="s">
        <v>0</v>
      </c>
      <c r="E85" s="19" t="s">
        <v>1482</v>
      </c>
      <c r="F85" s="19"/>
      <c r="G85" s="19" t="s">
        <v>16</v>
      </c>
      <c r="H85" s="19"/>
      <c r="I85" s="19"/>
      <c r="J85" s="20">
        <v>631</v>
      </c>
      <c r="K85" s="19"/>
      <c r="L85" s="19" t="s">
        <v>828</v>
      </c>
      <c r="M85" s="19" t="str">
        <f>HYPERLINK("https://ceds.ed.gov/cedselementdetails.aspx?termid=3624")</f>
        <v>https://ceds.ed.gov/cedselementdetails.aspx?termid=3624</v>
      </c>
    </row>
    <row r="86" spans="1:13" ht="45">
      <c r="A86" s="19" t="s">
        <v>352</v>
      </c>
      <c r="B86" s="19" t="s">
        <v>846</v>
      </c>
      <c r="C86" s="19" t="s">
        <v>847</v>
      </c>
      <c r="D86" s="19" t="s">
        <v>0</v>
      </c>
      <c r="E86" s="19" t="s">
        <v>1488</v>
      </c>
      <c r="F86" s="19"/>
      <c r="G86" s="19" t="s">
        <v>16</v>
      </c>
      <c r="H86" s="19"/>
      <c r="I86" s="19"/>
      <c r="J86" s="20">
        <v>632</v>
      </c>
      <c r="K86" s="19"/>
      <c r="L86" s="19" t="s">
        <v>848</v>
      </c>
      <c r="M86" s="19" t="str">
        <f>HYPERLINK("https://ceds.ed.gov/cedselementdetails.aspx?termid=3625")</f>
        <v>https://ceds.ed.gov/cedselementdetails.aspx?termid=3625</v>
      </c>
    </row>
    <row r="87" spans="1:13" ht="75">
      <c r="A87" s="19" t="s">
        <v>352</v>
      </c>
      <c r="B87" s="19" t="s">
        <v>1280</v>
      </c>
      <c r="C87" s="19" t="s">
        <v>1281</v>
      </c>
      <c r="D87" s="19" t="s">
        <v>0</v>
      </c>
      <c r="E87" s="19" t="s">
        <v>1266</v>
      </c>
      <c r="F87" s="19" t="s">
        <v>2</v>
      </c>
      <c r="G87" s="19" t="s">
        <v>1112</v>
      </c>
      <c r="H87" s="19" t="s">
        <v>1282</v>
      </c>
      <c r="I87" s="19"/>
      <c r="J87" s="20">
        <v>633</v>
      </c>
      <c r="K87" s="19"/>
      <c r="L87" s="19" t="s">
        <v>1283</v>
      </c>
      <c r="M87" s="19" t="str">
        <f>HYPERLINK("https://ceds.ed.gov/cedselementdetails.aspx?termid=3626")</f>
        <v>https://ceds.ed.gov/cedselementdetails.aspx?termid=3626</v>
      </c>
    </row>
    <row r="88" spans="1:13" ht="75">
      <c r="A88" s="19" t="s">
        <v>352</v>
      </c>
      <c r="B88" s="19" t="s">
        <v>1264</v>
      </c>
      <c r="C88" s="19" t="s">
        <v>1265</v>
      </c>
      <c r="D88" s="19" t="s">
        <v>0</v>
      </c>
      <c r="E88" s="19" t="s">
        <v>1266</v>
      </c>
      <c r="F88" s="19" t="s">
        <v>3</v>
      </c>
      <c r="G88" s="19" t="s">
        <v>1112</v>
      </c>
      <c r="H88" s="19"/>
      <c r="I88" s="19"/>
      <c r="J88" s="20">
        <v>1225</v>
      </c>
      <c r="K88" s="19"/>
      <c r="L88" s="19" t="s">
        <v>1268</v>
      </c>
      <c r="M88" s="19" t="str">
        <f>HYPERLINK("https://ceds.ed.gov/cedselementdetails.aspx?termid=4189")</f>
        <v>https://ceds.ed.gov/cedselementdetails.aspx?termid=4189</v>
      </c>
    </row>
    <row r="89" spans="1:13" ht="409.5">
      <c r="A89" s="19" t="s">
        <v>345</v>
      </c>
      <c r="B89" s="19" t="s">
        <v>18</v>
      </c>
      <c r="C89" s="19" t="s">
        <v>19</v>
      </c>
      <c r="D89" s="19" t="s">
        <v>0</v>
      </c>
      <c r="E89" s="19" t="s">
        <v>1074</v>
      </c>
      <c r="F89" s="19" t="s">
        <v>1075</v>
      </c>
      <c r="G89" s="19" t="s">
        <v>20</v>
      </c>
      <c r="H89" s="19"/>
      <c r="I89" s="19"/>
      <c r="J89" s="20">
        <v>19</v>
      </c>
      <c r="K89" s="19"/>
      <c r="L89" s="19" t="s">
        <v>21</v>
      </c>
      <c r="M89" s="19" t="str">
        <f>HYPERLINK("https://ceds.ed.gov/cedselementdetails.aspx?termid=3019")</f>
        <v>https://ceds.ed.gov/cedselementdetails.aspx?termid=3019</v>
      </c>
    </row>
    <row r="90" spans="1:13" ht="409.5">
      <c r="A90" s="19" t="s">
        <v>345</v>
      </c>
      <c r="B90" s="19" t="s">
        <v>22</v>
      </c>
      <c r="C90" s="19" t="s">
        <v>23</v>
      </c>
      <c r="D90" s="19" t="s">
        <v>0</v>
      </c>
      <c r="E90" s="19" t="s">
        <v>1076</v>
      </c>
      <c r="F90" s="19" t="s">
        <v>1075</v>
      </c>
      <c r="G90" s="19" t="s">
        <v>20</v>
      </c>
      <c r="H90" s="19"/>
      <c r="I90" s="19"/>
      <c r="J90" s="20">
        <v>40</v>
      </c>
      <c r="K90" s="19"/>
      <c r="L90" s="19" t="s">
        <v>24</v>
      </c>
      <c r="M90" s="19" t="str">
        <f>HYPERLINK("https://ceds.ed.gov/cedselementdetails.aspx?termid=3040")</f>
        <v>https://ceds.ed.gov/cedselementdetails.aspx?termid=3040</v>
      </c>
    </row>
    <row r="91" spans="1:13" ht="409.5">
      <c r="A91" s="19" t="s">
        <v>345</v>
      </c>
      <c r="B91" s="19" t="s">
        <v>25</v>
      </c>
      <c r="C91" s="19" t="s">
        <v>26</v>
      </c>
      <c r="D91" s="19" t="s">
        <v>0</v>
      </c>
      <c r="E91" s="19" t="s">
        <v>1077</v>
      </c>
      <c r="F91" s="19" t="s">
        <v>1075</v>
      </c>
      <c r="G91" s="19" t="s">
        <v>20</v>
      </c>
      <c r="H91" s="19"/>
      <c r="I91" s="19"/>
      <c r="J91" s="20">
        <v>190</v>
      </c>
      <c r="K91" s="19"/>
      <c r="L91" s="19" t="s">
        <v>27</v>
      </c>
      <c r="M91" s="19" t="str">
        <f>HYPERLINK("https://ceds.ed.gov/cedselementdetails.aspx?termid=3190")</f>
        <v>https://ceds.ed.gov/cedselementdetails.aspx?termid=3190</v>
      </c>
    </row>
    <row r="92" spans="1:13" ht="409.5">
      <c r="A92" s="19" t="s">
        <v>345</v>
      </c>
      <c r="B92" s="19" t="s">
        <v>28</v>
      </c>
      <c r="C92" s="19" t="s">
        <v>29</v>
      </c>
      <c r="D92" s="19" t="s">
        <v>0</v>
      </c>
      <c r="E92" s="19" t="s">
        <v>1076</v>
      </c>
      <c r="F92" s="19" t="s">
        <v>1075</v>
      </c>
      <c r="G92" s="19" t="s">
        <v>30</v>
      </c>
      <c r="H92" s="19"/>
      <c r="I92" s="19"/>
      <c r="J92" s="20">
        <v>214</v>
      </c>
      <c r="K92" s="19"/>
      <c r="L92" s="19" t="s">
        <v>31</v>
      </c>
      <c r="M92" s="19" t="str">
        <f>HYPERLINK("https://ceds.ed.gov/cedselementdetails.aspx?termid=3214")</f>
        <v>https://ceds.ed.gov/cedselementdetails.aspx?termid=3214</v>
      </c>
    </row>
    <row r="93" spans="1:13" ht="409.5">
      <c r="A93" s="19" t="s">
        <v>345</v>
      </c>
      <c r="B93" s="19" t="s">
        <v>32</v>
      </c>
      <c r="C93" s="19" t="s">
        <v>33</v>
      </c>
      <c r="D93" s="19" t="s">
        <v>0</v>
      </c>
      <c r="E93" s="19" t="s">
        <v>1076</v>
      </c>
      <c r="F93" s="19" t="s">
        <v>1075</v>
      </c>
      <c r="G93" s="19" t="s">
        <v>17</v>
      </c>
      <c r="H93" s="19"/>
      <c r="I93" s="19"/>
      <c r="J93" s="20">
        <v>269</v>
      </c>
      <c r="K93" s="19"/>
      <c r="L93" s="19" t="s">
        <v>34</v>
      </c>
      <c r="M93" s="19" t="str">
        <f>HYPERLINK("https://ceds.ed.gov/cedselementdetails.aspx?termid=3269")</f>
        <v>https://ceds.ed.gov/cedselementdetails.aspx?termid=3269</v>
      </c>
    </row>
    <row r="94" spans="1:13" ht="300">
      <c r="A94" s="19" t="s">
        <v>345</v>
      </c>
      <c r="B94" s="19" t="s">
        <v>46</v>
      </c>
      <c r="C94" s="19" t="s">
        <v>47</v>
      </c>
      <c r="D94" s="21" t="s">
        <v>988</v>
      </c>
      <c r="E94" s="19" t="s">
        <v>1087</v>
      </c>
      <c r="F94" s="19" t="s">
        <v>1075</v>
      </c>
      <c r="G94" s="19"/>
      <c r="H94" s="19"/>
      <c r="I94" s="19" t="s">
        <v>48</v>
      </c>
      <c r="J94" s="20">
        <v>16</v>
      </c>
      <c r="K94" s="19"/>
      <c r="L94" s="19" t="s">
        <v>49</v>
      </c>
      <c r="M94" s="19" t="str">
        <f>HYPERLINK("https://ceds.ed.gov/cedselementdetails.aspx?termid=3655")</f>
        <v>https://ceds.ed.gov/cedselementdetails.aspx?termid=3655</v>
      </c>
    </row>
    <row r="95" spans="1:13" ht="60">
      <c r="A95" s="19" t="s">
        <v>345</v>
      </c>
      <c r="B95" s="19" t="s">
        <v>50</v>
      </c>
      <c r="C95" s="19" t="s">
        <v>51</v>
      </c>
      <c r="D95" s="19" t="s">
        <v>0</v>
      </c>
      <c r="E95" s="19" t="s">
        <v>1088</v>
      </c>
      <c r="F95" s="19"/>
      <c r="G95" s="19" t="s">
        <v>10</v>
      </c>
      <c r="H95" s="19"/>
      <c r="I95" s="19"/>
      <c r="J95" s="20">
        <v>323</v>
      </c>
      <c r="K95" s="19"/>
      <c r="L95" s="19" t="s">
        <v>52</v>
      </c>
      <c r="M95" s="19" t="str">
        <f>HYPERLINK("https://ceds.ed.gov/cedselementdetails.aspx?termid=3323")</f>
        <v>https://ceds.ed.gov/cedselementdetails.aspx?termid=3323</v>
      </c>
    </row>
    <row r="96" spans="1:13" ht="300">
      <c r="A96" s="19" t="s">
        <v>345</v>
      </c>
      <c r="B96" s="19" t="s">
        <v>57</v>
      </c>
      <c r="C96" s="19" t="s">
        <v>58</v>
      </c>
      <c r="D96" s="21" t="s">
        <v>988</v>
      </c>
      <c r="E96" s="19" t="s">
        <v>1087</v>
      </c>
      <c r="F96" s="19" t="s">
        <v>1075</v>
      </c>
      <c r="G96" s="19"/>
      <c r="H96" s="19"/>
      <c r="I96" s="19" t="s">
        <v>48</v>
      </c>
      <c r="J96" s="20">
        <v>20</v>
      </c>
      <c r="K96" s="19"/>
      <c r="L96" s="19" t="s">
        <v>57</v>
      </c>
      <c r="M96" s="19" t="str">
        <f>HYPERLINK("https://ceds.ed.gov/cedselementdetails.aspx?termid=3656")</f>
        <v>https://ceds.ed.gov/cedselementdetails.aspx?termid=3656</v>
      </c>
    </row>
    <row r="97" spans="1:13" ht="270">
      <c r="A97" s="19" t="s">
        <v>345</v>
      </c>
      <c r="B97" s="19" t="s">
        <v>279</v>
      </c>
      <c r="C97" s="19" t="s">
        <v>280</v>
      </c>
      <c r="D97" s="19" t="s">
        <v>0</v>
      </c>
      <c r="E97" s="19" t="s">
        <v>1210</v>
      </c>
      <c r="F97" s="19" t="s">
        <v>1075</v>
      </c>
      <c r="G97" s="19" t="s">
        <v>10</v>
      </c>
      <c r="H97" s="19"/>
      <c r="I97" s="19"/>
      <c r="J97" s="20">
        <v>33</v>
      </c>
      <c r="K97" s="19"/>
      <c r="L97" s="19" t="s">
        <v>279</v>
      </c>
      <c r="M97" s="19" t="str">
        <f>HYPERLINK("https://ceds.ed.gov/cedselementdetails.aspx?termid=3033")</f>
        <v>https://ceds.ed.gov/cedselementdetails.aspx?termid=3033</v>
      </c>
    </row>
    <row r="98" spans="1:13" ht="300">
      <c r="A98" s="19" t="s">
        <v>345</v>
      </c>
      <c r="B98" s="19" t="s">
        <v>282</v>
      </c>
      <c r="C98" s="19" t="s">
        <v>283</v>
      </c>
      <c r="D98" s="21" t="s">
        <v>988</v>
      </c>
      <c r="E98" s="19" t="s">
        <v>1087</v>
      </c>
      <c r="F98" s="19" t="s">
        <v>1075</v>
      </c>
      <c r="G98" s="19"/>
      <c r="H98" s="19"/>
      <c r="I98" s="19" t="s">
        <v>48</v>
      </c>
      <c r="J98" s="20">
        <v>34</v>
      </c>
      <c r="K98" s="19"/>
      <c r="L98" s="19" t="s">
        <v>284</v>
      </c>
      <c r="M98" s="19" t="str">
        <f>HYPERLINK("https://ceds.ed.gov/cedselementdetails.aspx?termid=3657")</f>
        <v>https://ceds.ed.gov/cedselementdetails.aspx?termid=3657</v>
      </c>
    </row>
    <row r="99" spans="1:13" ht="409.5">
      <c r="A99" s="19" t="s">
        <v>345</v>
      </c>
      <c r="B99" s="19" t="s">
        <v>313</v>
      </c>
      <c r="C99" s="19" t="s">
        <v>314</v>
      </c>
      <c r="D99" s="21" t="s">
        <v>1221</v>
      </c>
      <c r="E99" s="19" t="s">
        <v>1222</v>
      </c>
      <c r="F99" s="19" t="s">
        <v>1075</v>
      </c>
      <c r="G99" s="19"/>
      <c r="H99" s="19"/>
      <c r="I99" s="19"/>
      <c r="J99" s="20">
        <v>50</v>
      </c>
      <c r="K99" s="19"/>
      <c r="L99" s="19" t="s">
        <v>315</v>
      </c>
      <c r="M99" s="19" t="str">
        <f>HYPERLINK("https://ceds.ed.gov/cedselementdetails.aspx?termid=3050")</f>
        <v>https://ceds.ed.gov/cedselementdetails.aspx?termid=3050</v>
      </c>
    </row>
    <row r="100" spans="1:13" ht="165">
      <c r="A100" s="19" t="s">
        <v>345</v>
      </c>
      <c r="B100" s="19" t="s">
        <v>326</v>
      </c>
      <c r="C100" s="19" t="s">
        <v>327</v>
      </c>
      <c r="D100" s="21" t="s">
        <v>1001</v>
      </c>
      <c r="E100" s="19" t="s">
        <v>328</v>
      </c>
      <c r="F100" s="19"/>
      <c r="G100" s="19"/>
      <c r="H100" s="19"/>
      <c r="I100" s="19"/>
      <c r="J100" s="20">
        <v>329</v>
      </c>
      <c r="K100" s="19"/>
      <c r="L100" s="19" t="s">
        <v>329</v>
      </c>
      <c r="M100" s="19" t="str">
        <f>HYPERLINK("https://ceds.ed.gov/cedselementdetails.aspx?termid=3328")</f>
        <v>https://ceds.ed.gov/cedselementdetails.aspx?termid=3328</v>
      </c>
    </row>
    <row r="101" spans="1:13" ht="210">
      <c r="A101" s="19" t="s">
        <v>345</v>
      </c>
      <c r="B101" s="19" t="s">
        <v>343</v>
      </c>
      <c r="C101" s="19" t="s">
        <v>344</v>
      </c>
      <c r="D101" s="21" t="s">
        <v>1233</v>
      </c>
      <c r="E101" s="19" t="s">
        <v>1234</v>
      </c>
      <c r="F101" s="19" t="s">
        <v>2</v>
      </c>
      <c r="G101" s="19"/>
      <c r="H101" s="19" t="s">
        <v>1235</v>
      </c>
      <c r="I101" s="19"/>
      <c r="J101" s="20">
        <v>336</v>
      </c>
      <c r="K101" s="19"/>
      <c r="L101" s="19" t="s">
        <v>346</v>
      </c>
      <c r="M101" s="19" t="str">
        <f>HYPERLINK("https://ceds.ed.gov/cedselementdetails.aspx?termid=3335")</f>
        <v>https://ceds.ed.gov/cedselementdetails.aspx?termid=3335</v>
      </c>
    </row>
    <row r="102" spans="1:13" ht="180">
      <c r="A102" s="19" t="s">
        <v>345</v>
      </c>
      <c r="B102" s="19" t="s">
        <v>1243</v>
      </c>
      <c r="C102" s="19" t="s">
        <v>371</v>
      </c>
      <c r="D102" s="21" t="s">
        <v>1244</v>
      </c>
      <c r="E102" s="19" t="s">
        <v>1245</v>
      </c>
      <c r="F102" s="19" t="s">
        <v>2</v>
      </c>
      <c r="G102" s="19"/>
      <c r="H102" s="19" t="s">
        <v>1246</v>
      </c>
      <c r="I102" s="19"/>
      <c r="J102" s="20">
        <v>318</v>
      </c>
      <c r="K102" s="19"/>
      <c r="L102" s="19" t="s">
        <v>1247</v>
      </c>
      <c r="M102" s="19" t="str">
        <f>HYPERLINK("https://ceds.ed.gov/cedselementdetails.aspx?termid=3318")</f>
        <v>https://ceds.ed.gov/cedselementdetails.aspx?termid=3318</v>
      </c>
    </row>
    <row r="103" spans="1:13" ht="225">
      <c r="A103" s="19" t="s">
        <v>345</v>
      </c>
      <c r="B103" s="19" t="s">
        <v>378</v>
      </c>
      <c r="C103" s="19" t="s">
        <v>379</v>
      </c>
      <c r="D103" s="21" t="s">
        <v>1006</v>
      </c>
      <c r="E103" s="19" t="s">
        <v>1253</v>
      </c>
      <c r="F103" s="19"/>
      <c r="G103" s="19"/>
      <c r="H103" s="19"/>
      <c r="I103" s="19"/>
      <c r="J103" s="20">
        <v>322</v>
      </c>
      <c r="K103" s="19"/>
      <c r="L103" s="19" t="s">
        <v>380</v>
      </c>
      <c r="M103" s="19" t="str">
        <f>HYPERLINK("https://ceds.ed.gov/cedselementdetails.aspx?termid=3322")</f>
        <v>https://ceds.ed.gov/cedselementdetails.aspx?termid=3322</v>
      </c>
    </row>
    <row r="104" spans="1:13" ht="330">
      <c r="A104" s="19" t="s">
        <v>345</v>
      </c>
      <c r="B104" s="19" t="s">
        <v>1274</v>
      </c>
      <c r="C104" s="19" t="s">
        <v>769</v>
      </c>
      <c r="D104" s="21" t="s">
        <v>1275</v>
      </c>
      <c r="E104" s="19" t="s">
        <v>1276</v>
      </c>
      <c r="F104" s="19" t="s">
        <v>2</v>
      </c>
      <c r="G104" s="19"/>
      <c r="H104" s="19" t="s">
        <v>1277</v>
      </c>
      <c r="I104" s="19"/>
      <c r="J104" s="20">
        <v>304</v>
      </c>
      <c r="K104" s="19"/>
      <c r="L104" s="19" t="s">
        <v>1278</v>
      </c>
      <c r="M104" s="19" t="str">
        <f>HYPERLINK("https://ceds.ed.gov/cedselementdetails.aspx?termid=3304")</f>
        <v>https://ceds.ed.gov/cedselementdetails.aspx?termid=3304</v>
      </c>
    </row>
    <row r="105" spans="1:13" ht="75">
      <c r="A105" s="19" t="s">
        <v>345</v>
      </c>
      <c r="B105" s="19" t="s">
        <v>438</v>
      </c>
      <c r="C105" s="19" t="s">
        <v>439</v>
      </c>
      <c r="D105" s="19" t="s">
        <v>0</v>
      </c>
      <c r="E105" s="19" t="s">
        <v>1289</v>
      </c>
      <c r="F105" s="19"/>
      <c r="G105" s="19" t="s">
        <v>10</v>
      </c>
      <c r="H105" s="19"/>
      <c r="I105" s="19"/>
      <c r="J105" s="20">
        <v>324</v>
      </c>
      <c r="K105" s="19"/>
      <c r="L105" s="19" t="s">
        <v>440</v>
      </c>
      <c r="M105" s="19" t="str">
        <f>HYPERLINK("https://ceds.ed.gov/cedselementdetails.aspx?termid=3324")</f>
        <v>https://ceds.ed.gov/cedselementdetails.aspx?termid=3324</v>
      </c>
    </row>
    <row r="106" spans="1:13" ht="105">
      <c r="A106" s="19" t="s">
        <v>345</v>
      </c>
      <c r="B106" s="19" t="s">
        <v>1290</v>
      </c>
      <c r="C106" s="19" t="s">
        <v>441</v>
      </c>
      <c r="D106" s="19" t="s">
        <v>0</v>
      </c>
      <c r="E106" s="19" t="s">
        <v>1291</v>
      </c>
      <c r="F106" s="19" t="s">
        <v>2</v>
      </c>
      <c r="G106" s="19" t="s">
        <v>10</v>
      </c>
      <c r="H106" s="19" t="s">
        <v>1292</v>
      </c>
      <c r="I106" s="19"/>
      <c r="J106" s="20">
        <v>97</v>
      </c>
      <c r="K106" s="19"/>
      <c r="L106" s="19" t="s">
        <v>1293</v>
      </c>
      <c r="M106" s="19" t="str">
        <f>HYPERLINK("https://ceds.ed.gov/cedselementdetails.aspx?termid=3097")</f>
        <v>https://ceds.ed.gov/cedselementdetails.aspx?termid=3097</v>
      </c>
    </row>
    <row r="107" spans="1:13" ht="409.5">
      <c r="A107" s="19" t="s">
        <v>345</v>
      </c>
      <c r="B107" s="19" t="s">
        <v>454</v>
      </c>
      <c r="C107" s="19" t="s">
        <v>455</v>
      </c>
      <c r="D107" s="19" t="s">
        <v>0</v>
      </c>
      <c r="E107" s="19" t="s">
        <v>1298</v>
      </c>
      <c r="F107" s="19"/>
      <c r="G107" s="19" t="s">
        <v>260</v>
      </c>
      <c r="H107" s="19"/>
      <c r="I107" s="19"/>
      <c r="J107" s="20">
        <v>332</v>
      </c>
      <c r="K107" s="19"/>
      <c r="L107" s="19" t="s">
        <v>456</v>
      </c>
      <c r="M107" s="19" t="str">
        <f>HYPERLINK("https://ceds.ed.gov/cedselementdetails.aspx?termid=3331")</f>
        <v>https://ceds.ed.gov/cedselementdetails.aspx?termid=3331</v>
      </c>
    </row>
    <row r="108" spans="1:13" ht="409.5">
      <c r="A108" s="19" t="s">
        <v>345</v>
      </c>
      <c r="B108" s="19" t="s">
        <v>460</v>
      </c>
      <c r="C108" s="19" t="s">
        <v>461</v>
      </c>
      <c r="D108" s="19" t="s">
        <v>0</v>
      </c>
      <c r="E108" s="19" t="s">
        <v>1299</v>
      </c>
      <c r="F108" s="19" t="s">
        <v>1075</v>
      </c>
      <c r="G108" s="19" t="s">
        <v>254</v>
      </c>
      <c r="H108" s="19"/>
      <c r="I108" s="19" t="s">
        <v>462</v>
      </c>
      <c r="J108" s="20">
        <v>115</v>
      </c>
      <c r="K108" s="19"/>
      <c r="L108" s="19" t="s">
        <v>463</v>
      </c>
      <c r="M108" s="19" t="str">
        <f>HYPERLINK("https://ceds.ed.gov/cedselementdetails.aspx?termid=3115")</f>
        <v>https://ceds.ed.gov/cedselementdetails.aspx?termid=3115</v>
      </c>
    </row>
    <row r="109" spans="1:13" ht="409.5">
      <c r="A109" s="19" t="s">
        <v>345</v>
      </c>
      <c r="B109" s="19" t="s">
        <v>486</v>
      </c>
      <c r="C109" s="19" t="s">
        <v>487</v>
      </c>
      <c r="D109" s="21" t="s">
        <v>1307</v>
      </c>
      <c r="E109" s="19" t="s">
        <v>1308</v>
      </c>
      <c r="F109" s="19" t="s">
        <v>2</v>
      </c>
      <c r="G109" s="19"/>
      <c r="H109" s="19" t="s">
        <v>488</v>
      </c>
      <c r="I109" s="19"/>
      <c r="J109" s="20">
        <v>141</v>
      </c>
      <c r="K109" s="19"/>
      <c r="L109" s="19" t="s">
        <v>489</v>
      </c>
      <c r="M109" s="19" t="str">
        <f>HYPERLINK("https://ceds.ed.gov/cedselementdetails.aspx?termid=3141")</f>
        <v>https://ceds.ed.gov/cedselementdetails.aspx?termid=3141</v>
      </c>
    </row>
    <row r="110" spans="1:13" ht="300">
      <c r="A110" s="19" t="s">
        <v>345</v>
      </c>
      <c r="B110" s="19" t="s">
        <v>494</v>
      </c>
      <c r="C110" s="19" t="s">
        <v>495</v>
      </c>
      <c r="D110" s="21" t="s">
        <v>988</v>
      </c>
      <c r="E110" s="19" t="s">
        <v>1087</v>
      </c>
      <c r="F110" s="19" t="s">
        <v>1075</v>
      </c>
      <c r="G110" s="19"/>
      <c r="H110" s="19"/>
      <c r="I110" s="19" t="s">
        <v>48</v>
      </c>
      <c r="J110" s="20">
        <v>144</v>
      </c>
      <c r="K110" s="19"/>
      <c r="L110" s="19" t="s">
        <v>496</v>
      </c>
      <c r="M110" s="19" t="str">
        <f>HYPERLINK("https://ceds.ed.gov/cedselementdetails.aspx?termid=3144")</f>
        <v>https://ceds.ed.gov/cedselementdetails.aspx?termid=3144</v>
      </c>
    </row>
    <row r="111" spans="1:13" ht="409.5">
      <c r="A111" s="19" t="s">
        <v>345</v>
      </c>
      <c r="B111" s="19" t="s">
        <v>497</v>
      </c>
      <c r="C111" s="19" t="s">
        <v>498</v>
      </c>
      <c r="D111" s="19" t="s">
        <v>921</v>
      </c>
      <c r="E111" s="19" t="s">
        <v>1310</v>
      </c>
      <c r="F111" s="19"/>
      <c r="G111" s="19"/>
      <c r="H111" s="19"/>
      <c r="I111" s="19"/>
      <c r="J111" s="20">
        <v>149</v>
      </c>
      <c r="K111" s="19"/>
      <c r="L111" s="19" t="s">
        <v>499</v>
      </c>
      <c r="M111" s="19" t="str">
        <f>HYPERLINK("https://ceds.ed.gov/cedselementdetails.aspx?termid=3149")</f>
        <v>https://ceds.ed.gov/cedselementdetails.aspx?termid=3149</v>
      </c>
    </row>
    <row r="112" spans="1:13" ht="285">
      <c r="A112" s="19" t="s">
        <v>345</v>
      </c>
      <c r="B112" s="19" t="s">
        <v>518</v>
      </c>
      <c r="C112" s="19" t="s">
        <v>519</v>
      </c>
      <c r="D112" s="21" t="s">
        <v>1018</v>
      </c>
      <c r="E112" s="19" t="s">
        <v>1325</v>
      </c>
      <c r="F112" s="19"/>
      <c r="G112" s="19"/>
      <c r="H112" s="19"/>
      <c r="I112" s="19"/>
      <c r="J112" s="20">
        <v>320</v>
      </c>
      <c r="K112" s="19"/>
      <c r="L112" s="19" t="s">
        <v>520</v>
      </c>
      <c r="M112" s="19" t="str">
        <f>HYPERLINK("https://ceds.ed.gov/cedselementdetails.aspx?termid=3320")</f>
        <v>https://ceds.ed.gov/cedselementdetails.aspx?termid=3320</v>
      </c>
    </row>
    <row r="113" spans="1:13" ht="210">
      <c r="A113" s="19" t="s">
        <v>345</v>
      </c>
      <c r="B113" s="19" t="s">
        <v>527</v>
      </c>
      <c r="C113" s="19" t="s">
        <v>528</v>
      </c>
      <c r="D113" s="21" t="s">
        <v>1233</v>
      </c>
      <c r="E113" s="19" t="s">
        <v>1234</v>
      </c>
      <c r="F113" s="19" t="s">
        <v>2</v>
      </c>
      <c r="G113" s="19"/>
      <c r="H113" s="19" t="s">
        <v>1235</v>
      </c>
      <c r="I113" s="19"/>
      <c r="J113" s="20">
        <v>335</v>
      </c>
      <c r="K113" s="19"/>
      <c r="L113" s="19" t="s">
        <v>529</v>
      </c>
      <c r="M113" s="19" t="str">
        <f>HYPERLINK("https://ceds.ed.gov/cedselementdetails.aspx?termid=3334")</f>
        <v>https://ceds.ed.gov/cedselementdetails.aspx?termid=3334</v>
      </c>
    </row>
    <row r="114" spans="1:13" ht="195">
      <c r="A114" s="19" t="s">
        <v>345</v>
      </c>
      <c r="B114" s="19" t="s">
        <v>530</v>
      </c>
      <c r="C114" s="19" t="s">
        <v>531</v>
      </c>
      <c r="D114" s="9" t="s">
        <v>150</v>
      </c>
      <c r="E114" s="19" t="s">
        <v>1361</v>
      </c>
      <c r="F114" s="19" t="s">
        <v>1075</v>
      </c>
      <c r="G114" s="19"/>
      <c r="H114" s="19"/>
      <c r="I114" s="19"/>
      <c r="J114" s="20">
        <v>317</v>
      </c>
      <c r="K114" s="19"/>
      <c r="L114" s="19" t="s">
        <v>532</v>
      </c>
      <c r="M114" s="19" t="str">
        <f>HYPERLINK("https://ceds.ed.gov/cedselementdetails.aspx?termid=3317")</f>
        <v>https://ceds.ed.gov/cedselementdetails.aspx?termid=3317</v>
      </c>
    </row>
    <row r="115" spans="1:13" ht="135">
      <c r="A115" s="19" t="s">
        <v>345</v>
      </c>
      <c r="B115" s="19" t="s">
        <v>533</v>
      </c>
      <c r="C115" s="19" t="s">
        <v>534</v>
      </c>
      <c r="D115" s="21" t="s">
        <v>1020</v>
      </c>
      <c r="E115" s="19" t="s">
        <v>1366</v>
      </c>
      <c r="F115" s="19" t="s">
        <v>1075</v>
      </c>
      <c r="G115" s="19"/>
      <c r="H115" s="19"/>
      <c r="I115" s="19"/>
      <c r="J115" s="20">
        <v>316</v>
      </c>
      <c r="K115" s="19"/>
      <c r="L115" s="19" t="s">
        <v>535</v>
      </c>
      <c r="M115" s="19" t="str">
        <f>HYPERLINK("https://ceds.ed.gov/cedselementdetails.aspx?termid=3316")</f>
        <v>https://ceds.ed.gov/cedselementdetails.aspx?termid=3316</v>
      </c>
    </row>
    <row r="116" spans="1:13" ht="409.5">
      <c r="A116" s="19" t="s">
        <v>345</v>
      </c>
      <c r="B116" s="19" t="s">
        <v>536</v>
      </c>
      <c r="C116" s="19" t="s">
        <v>537</v>
      </c>
      <c r="D116" s="19" t="s">
        <v>0</v>
      </c>
      <c r="E116" s="19" t="s">
        <v>1299</v>
      </c>
      <c r="F116" s="19" t="s">
        <v>1075</v>
      </c>
      <c r="G116" s="19" t="s">
        <v>254</v>
      </c>
      <c r="H116" s="19"/>
      <c r="I116" s="19" t="s">
        <v>462</v>
      </c>
      <c r="J116" s="20">
        <v>172</v>
      </c>
      <c r="K116" s="19" t="s">
        <v>538</v>
      </c>
      <c r="L116" s="19" t="s">
        <v>539</v>
      </c>
      <c r="M116" s="19" t="str">
        <f>HYPERLINK("https://ceds.ed.gov/cedselementdetails.aspx?termid=3172")</f>
        <v>https://ceds.ed.gov/cedselementdetails.aspx?termid=3172</v>
      </c>
    </row>
    <row r="117" spans="1:13" ht="409.5">
      <c r="A117" s="19" t="s">
        <v>345</v>
      </c>
      <c r="B117" s="19" t="s">
        <v>661</v>
      </c>
      <c r="C117" s="19" t="s">
        <v>662</v>
      </c>
      <c r="D117" s="19" t="s">
        <v>0</v>
      </c>
      <c r="E117" s="19" t="s">
        <v>1299</v>
      </c>
      <c r="F117" s="19" t="s">
        <v>1075</v>
      </c>
      <c r="G117" s="19" t="s">
        <v>254</v>
      </c>
      <c r="H117" s="19"/>
      <c r="I117" s="19" t="s">
        <v>462</v>
      </c>
      <c r="J117" s="20">
        <v>184</v>
      </c>
      <c r="K117" s="19"/>
      <c r="L117" s="19" t="s">
        <v>663</v>
      </c>
      <c r="M117" s="19" t="str">
        <f>HYPERLINK("https://ceds.ed.gov/cedselementdetails.aspx?termid=3184")</f>
        <v>https://ceds.ed.gov/cedselementdetails.aspx?termid=3184</v>
      </c>
    </row>
    <row r="118" spans="1:13" ht="300">
      <c r="A118" s="19" t="s">
        <v>345</v>
      </c>
      <c r="B118" s="19" t="s">
        <v>670</v>
      </c>
      <c r="C118" s="19" t="s">
        <v>671</v>
      </c>
      <c r="D118" s="21" t="s">
        <v>988</v>
      </c>
      <c r="E118" s="19" t="s">
        <v>1087</v>
      </c>
      <c r="F118" s="19" t="s">
        <v>1075</v>
      </c>
      <c r="G118" s="19"/>
      <c r="H118" s="19"/>
      <c r="I118" s="19" t="s">
        <v>48</v>
      </c>
      <c r="J118" s="20">
        <v>192</v>
      </c>
      <c r="K118" s="19"/>
      <c r="L118" s="19" t="s">
        <v>672</v>
      </c>
      <c r="M118" s="19" t="str">
        <f>HYPERLINK("https://ceds.ed.gov/cedselementdetails.aspx?termid=3658")</f>
        <v>https://ceds.ed.gov/cedselementdetails.aspx?termid=3658</v>
      </c>
    </row>
    <row r="119" spans="1:13" ht="270">
      <c r="A119" s="19" t="s">
        <v>345</v>
      </c>
      <c r="B119" s="19" t="s">
        <v>688</v>
      </c>
      <c r="C119" s="19" t="s">
        <v>689</v>
      </c>
      <c r="D119" s="19" t="s">
        <v>0</v>
      </c>
      <c r="E119" s="19" t="s">
        <v>1298</v>
      </c>
      <c r="F119" s="19"/>
      <c r="G119" s="19" t="s">
        <v>44</v>
      </c>
      <c r="H119" s="19"/>
      <c r="I119" s="19"/>
      <c r="J119" s="20">
        <v>330</v>
      </c>
      <c r="K119" s="19"/>
      <c r="L119" s="19" t="s">
        <v>690</v>
      </c>
      <c r="M119" s="19" t="str">
        <f>HYPERLINK("https://ceds.ed.gov/cedselementdetails.aspx?termid=3329")</f>
        <v>https://ceds.ed.gov/cedselementdetails.aspx?termid=3329</v>
      </c>
    </row>
    <row r="120" spans="1:13" ht="45">
      <c r="A120" s="19" t="s">
        <v>345</v>
      </c>
      <c r="B120" s="19" t="s">
        <v>691</v>
      </c>
      <c r="C120" s="19" t="s">
        <v>692</v>
      </c>
      <c r="D120" s="19" t="s">
        <v>0</v>
      </c>
      <c r="E120" s="19" t="s">
        <v>1298</v>
      </c>
      <c r="F120" s="19"/>
      <c r="G120" s="19" t="s">
        <v>44</v>
      </c>
      <c r="H120" s="19"/>
      <c r="I120" s="19"/>
      <c r="J120" s="20">
        <v>331</v>
      </c>
      <c r="K120" s="19"/>
      <c r="L120" s="19" t="s">
        <v>693</v>
      </c>
      <c r="M120" s="19" t="str">
        <f>HYPERLINK("https://ceds.ed.gov/cedselementdetails.aspx?termid=3330")</f>
        <v>https://ceds.ed.gov/cedselementdetails.aspx?termid=3330</v>
      </c>
    </row>
    <row r="121" spans="1:13" ht="315">
      <c r="A121" s="19" t="s">
        <v>345</v>
      </c>
      <c r="B121" s="19" t="s">
        <v>725</v>
      </c>
      <c r="C121" s="19" t="s">
        <v>726</v>
      </c>
      <c r="D121" s="21" t="s">
        <v>1434</v>
      </c>
      <c r="E121" s="19" t="s">
        <v>1435</v>
      </c>
      <c r="F121" s="19" t="s">
        <v>1075</v>
      </c>
      <c r="G121" s="19"/>
      <c r="H121" s="19"/>
      <c r="I121" s="19"/>
      <c r="J121" s="20">
        <v>325</v>
      </c>
      <c r="K121" s="19"/>
      <c r="L121" s="19" t="s">
        <v>727</v>
      </c>
      <c r="M121" s="19" t="str">
        <f>HYPERLINK("https://ceds.ed.gov/cedselementdetails.aspx?termid=3325")</f>
        <v>https://ceds.ed.gov/cedselementdetails.aspx?termid=3325</v>
      </c>
    </row>
    <row r="122" spans="1:13" ht="210">
      <c r="A122" s="19" t="s">
        <v>345</v>
      </c>
      <c r="B122" s="19" t="s">
        <v>742</v>
      </c>
      <c r="C122" s="19" t="s">
        <v>743</v>
      </c>
      <c r="D122" s="21" t="s">
        <v>1028</v>
      </c>
      <c r="E122" s="19" t="s">
        <v>1456</v>
      </c>
      <c r="F122" s="19"/>
      <c r="G122" s="19"/>
      <c r="H122" s="19"/>
      <c r="I122" s="19"/>
      <c r="J122" s="20">
        <v>218</v>
      </c>
      <c r="K122" s="19"/>
      <c r="L122" s="19" t="s">
        <v>744</v>
      </c>
      <c r="M122" s="19" t="str">
        <f>HYPERLINK("https://ceds.ed.gov/cedselementdetails.aspx?termid=3218")</f>
        <v>https://ceds.ed.gov/cedselementdetails.aspx?termid=3218</v>
      </c>
    </row>
    <row r="123" spans="1:13" ht="240">
      <c r="A123" s="19" t="s">
        <v>345</v>
      </c>
      <c r="B123" s="19" t="s">
        <v>748</v>
      </c>
      <c r="C123" s="19" t="s">
        <v>749</v>
      </c>
      <c r="D123" s="21" t="s">
        <v>1004</v>
      </c>
      <c r="E123" s="19" t="s">
        <v>1088</v>
      </c>
      <c r="F123" s="19"/>
      <c r="G123" s="19"/>
      <c r="H123" s="19"/>
      <c r="I123" s="19"/>
      <c r="J123" s="20">
        <v>319</v>
      </c>
      <c r="K123" s="19"/>
      <c r="L123" s="19" t="s">
        <v>750</v>
      </c>
      <c r="M123" s="19" t="str">
        <f>HYPERLINK("https://ceds.ed.gov/cedselementdetails.aspx?termid=3319")</f>
        <v>https://ceds.ed.gov/cedselementdetails.aspx?termid=3319</v>
      </c>
    </row>
    <row r="124" spans="1:13" ht="75">
      <c r="A124" s="19" t="s">
        <v>345</v>
      </c>
      <c r="B124" s="19" t="s">
        <v>799</v>
      </c>
      <c r="C124" s="19" t="s">
        <v>800</v>
      </c>
      <c r="D124" s="21" t="s">
        <v>1032</v>
      </c>
      <c r="E124" s="19" t="s">
        <v>1298</v>
      </c>
      <c r="F124" s="19"/>
      <c r="G124" s="19"/>
      <c r="H124" s="19"/>
      <c r="I124" s="19"/>
      <c r="J124" s="20">
        <v>305</v>
      </c>
      <c r="K124" s="19"/>
      <c r="L124" s="19" t="s">
        <v>801</v>
      </c>
      <c r="M124" s="19" t="str">
        <f>HYPERLINK("https://ceds.ed.gov/cedselementdetails.aspx?termid=3305")</f>
        <v>https://ceds.ed.gov/cedselementdetails.aspx?termid=3305</v>
      </c>
    </row>
    <row r="125" spans="1:13" ht="285">
      <c r="A125" s="19" t="s">
        <v>345</v>
      </c>
      <c r="B125" s="19" t="s">
        <v>843</v>
      </c>
      <c r="C125" s="19" t="s">
        <v>844</v>
      </c>
      <c r="D125" s="21" t="s">
        <v>1036</v>
      </c>
      <c r="E125" s="19" t="s">
        <v>1487</v>
      </c>
      <c r="F125" s="19" t="s">
        <v>1075</v>
      </c>
      <c r="G125" s="19"/>
      <c r="H125" s="19"/>
      <c r="I125" s="19" t="s">
        <v>845</v>
      </c>
      <c r="J125" s="20">
        <v>255</v>
      </c>
      <c r="K125" s="19"/>
      <c r="L125" s="19" t="s">
        <v>843</v>
      </c>
      <c r="M125" s="19" t="str">
        <f>HYPERLINK("https://ceds.ed.gov/cedselementdetails.aspx?termid=3255")</f>
        <v>https://ceds.ed.gov/cedselementdetails.aspx?termid=3255</v>
      </c>
    </row>
    <row r="126" spans="1:13" ht="180">
      <c r="A126" s="19" t="s">
        <v>345</v>
      </c>
      <c r="B126" s="19" t="s">
        <v>855</v>
      </c>
      <c r="C126" s="19" t="s">
        <v>856</v>
      </c>
      <c r="D126" s="21" t="s">
        <v>1037</v>
      </c>
      <c r="E126" s="19" t="s">
        <v>1298</v>
      </c>
      <c r="F126" s="19"/>
      <c r="G126" s="19"/>
      <c r="H126" s="19"/>
      <c r="I126" s="19"/>
      <c r="J126" s="20">
        <v>333</v>
      </c>
      <c r="K126" s="19"/>
      <c r="L126" s="19" t="s">
        <v>857</v>
      </c>
      <c r="M126" s="19" t="str">
        <f>HYPERLINK("https://ceds.ed.gov/cedselementdetails.aspx?termid=3332")</f>
        <v>https://ceds.ed.gov/cedselementdetails.aspx?termid=3332</v>
      </c>
    </row>
    <row r="127" spans="1:13" ht="409.5">
      <c r="A127" s="19" t="s">
        <v>345</v>
      </c>
      <c r="B127" s="19" t="s">
        <v>872</v>
      </c>
      <c r="C127" s="19" t="s">
        <v>873</v>
      </c>
      <c r="D127" s="21" t="s">
        <v>1012</v>
      </c>
      <c r="E127" s="19" t="s">
        <v>1076</v>
      </c>
      <c r="F127" s="19" t="s">
        <v>1075</v>
      </c>
      <c r="G127" s="19"/>
      <c r="H127" s="19"/>
      <c r="I127" s="19"/>
      <c r="J127" s="20">
        <v>267</v>
      </c>
      <c r="K127" s="19"/>
      <c r="L127" s="19" t="s">
        <v>874</v>
      </c>
      <c r="M127" s="19" t="str">
        <f>HYPERLINK("https://ceds.ed.gov/cedselementdetails.aspx?termid=3267")</f>
        <v>https://ceds.ed.gov/cedselementdetails.aspx?termid=3267</v>
      </c>
    </row>
    <row r="128" spans="1:13" ht="300">
      <c r="A128" s="19" t="s">
        <v>345</v>
      </c>
      <c r="B128" s="19" t="s">
        <v>919</v>
      </c>
      <c r="C128" s="19" t="s">
        <v>920</v>
      </c>
      <c r="D128" s="21" t="s">
        <v>988</v>
      </c>
      <c r="E128" s="19" t="s">
        <v>1087</v>
      </c>
      <c r="F128" s="19" t="s">
        <v>1075</v>
      </c>
      <c r="G128" s="19"/>
      <c r="H128" s="19"/>
      <c r="I128" s="19" t="s">
        <v>48</v>
      </c>
      <c r="J128" s="20">
        <v>301</v>
      </c>
      <c r="K128" s="19"/>
      <c r="L128" s="19" t="s">
        <v>919</v>
      </c>
      <c r="M128" s="19" t="str">
        <f>HYPERLINK("https://ceds.ed.gov/cedselementdetails.aspx?termid=3659")</f>
        <v>https://ceds.ed.gov/cedselementdetails.aspx?termid=3659</v>
      </c>
    </row>
    <row r="129" spans="1:13" ht="195">
      <c r="A129" s="19" t="s">
        <v>6</v>
      </c>
      <c r="B129" s="19" t="s">
        <v>4</v>
      </c>
      <c r="C129" s="19" t="s">
        <v>5</v>
      </c>
      <c r="D129" s="21" t="s">
        <v>984</v>
      </c>
      <c r="E129" s="19" t="s">
        <v>1073</v>
      </c>
      <c r="F129" s="19" t="s">
        <v>3</v>
      </c>
      <c r="G129" s="19"/>
      <c r="H129" s="19"/>
      <c r="I129" s="19"/>
      <c r="J129" s="20">
        <v>982</v>
      </c>
      <c r="K129" s="19"/>
      <c r="L129" s="19" t="s">
        <v>7</v>
      </c>
      <c r="M129" s="19" t="str">
        <f>HYPERLINK("https://ceds.ed.gov/cedselementdetails.aspx?termid=3983")</f>
        <v>https://ceds.ed.gov/cedselementdetails.aspx?termid=3983</v>
      </c>
    </row>
    <row r="130" spans="1:13" ht="45">
      <c r="A130" s="19" t="s">
        <v>6</v>
      </c>
      <c r="B130" s="19" t="s">
        <v>8</v>
      </c>
      <c r="C130" s="19" t="s">
        <v>9</v>
      </c>
      <c r="D130" s="19" t="s">
        <v>0</v>
      </c>
      <c r="E130" s="19" t="s">
        <v>1073</v>
      </c>
      <c r="F130" s="19" t="s">
        <v>3</v>
      </c>
      <c r="G130" s="19" t="s">
        <v>10</v>
      </c>
      <c r="H130" s="19"/>
      <c r="I130" s="19"/>
      <c r="J130" s="20">
        <v>840</v>
      </c>
      <c r="K130" s="19"/>
      <c r="L130" s="19" t="s">
        <v>11</v>
      </c>
      <c r="M130" s="19" t="str">
        <f>HYPERLINK("https://ceds.ed.gov/cedselementdetails.aspx?termid=3840")</f>
        <v>https://ceds.ed.gov/cedselementdetails.aspx?termid=3840</v>
      </c>
    </row>
    <row r="131" spans="1:13" ht="45">
      <c r="A131" s="19" t="s">
        <v>6</v>
      </c>
      <c r="B131" s="19" t="s">
        <v>12</v>
      </c>
      <c r="C131" s="19" t="s">
        <v>13</v>
      </c>
      <c r="D131" s="19" t="s">
        <v>0</v>
      </c>
      <c r="E131" s="19" t="s">
        <v>1073</v>
      </c>
      <c r="F131" s="19" t="s">
        <v>3</v>
      </c>
      <c r="G131" s="19" t="s">
        <v>10</v>
      </c>
      <c r="H131" s="19"/>
      <c r="I131" s="19"/>
      <c r="J131" s="20">
        <v>841</v>
      </c>
      <c r="K131" s="19"/>
      <c r="L131" s="19" t="s">
        <v>14</v>
      </c>
      <c r="M131" s="19" t="str">
        <f>HYPERLINK("https://ceds.ed.gov/cedselementdetails.aspx?termid=3841")</f>
        <v>https://ceds.ed.gov/cedselementdetails.aspx?termid=3841</v>
      </c>
    </row>
    <row r="132" spans="1:13" ht="135">
      <c r="A132" s="19" t="s">
        <v>6</v>
      </c>
      <c r="B132" s="19" t="s">
        <v>40</v>
      </c>
      <c r="C132" s="19" t="s">
        <v>41</v>
      </c>
      <c r="D132" s="21" t="s">
        <v>1085</v>
      </c>
      <c r="E132" s="19" t="s">
        <v>1086</v>
      </c>
      <c r="F132" s="19" t="s">
        <v>3</v>
      </c>
      <c r="G132" s="19"/>
      <c r="H132" s="19"/>
      <c r="I132" s="19"/>
      <c r="J132" s="20">
        <v>983</v>
      </c>
      <c r="K132" s="19"/>
      <c r="L132" s="19" t="s">
        <v>42</v>
      </c>
      <c r="M132" s="19" t="str">
        <f>HYPERLINK("https://ceds.ed.gov/cedselementdetails.aspx?termid=3984")</f>
        <v>https://ceds.ed.gov/cedselementdetails.aspx?termid=3984</v>
      </c>
    </row>
    <row r="133" spans="1:13" ht="45">
      <c r="A133" s="19" t="s">
        <v>6</v>
      </c>
      <c r="B133" s="19" t="s">
        <v>234</v>
      </c>
      <c r="C133" s="19" t="s">
        <v>235</v>
      </c>
      <c r="D133" s="19" t="s">
        <v>921</v>
      </c>
      <c r="E133" s="19" t="s">
        <v>1161</v>
      </c>
      <c r="F133" s="19" t="s">
        <v>3</v>
      </c>
      <c r="G133" s="19"/>
      <c r="H133" s="19"/>
      <c r="I133" s="19"/>
      <c r="J133" s="20">
        <v>858</v>
      </c>
      <c r="K133" s="19"/>
      <c r="L133" s="19" t="s">
        <v>236</v>
      </c>
      <c r="M133" s="19" t="str">
        <f>HYPERLINK("https://ceds.ed.gov/cedselementdetails.aspx?termid=3858")</f>
        <v>https://ceds.ed.gov/cedselementdetails.aspx?termid=3858</v>
      </c>
    </row>
    <row r="134" spans="1:13" ht="255">
      <c r="A134" s="19" t="s">
        <v>6</v>
      </c>
      <c r="B134" s="19" t="s">
        <v>293</v>
      </c>
      <c r="C134" s="19" t="s">
        <v>294</v>
      </c>
      <c r="D134" s="21" t="s">
        <v>999</v>
      </c>
      <c r="E134" s="19" t="s">
        <v>1214</v>
      </c>
      <c r="F134" s="19" t="s">
        <v>3</v>
      </c>
      <c r="G134" s="19"/>
      <c r="H134" s="19"/>
      <c r="I134" s="19"/>
      <c r="J134" s="20">
        <v>785</v>
      </c>
      <c r="K134" s="19"/>
      <c r="L134" s="19" t="s">
        <v>295</v>
      </c>
      <c r="M134" s="19" t="str">
        <f>HYPERLINK("https://ceds.ed.gov/cedselementdetails.aspx?termid=3782")</f>
        <v>https://ceds.ed.gov/cedselementdetails.aspx?termid=3782</v>
      </c>
    </row>
    <row r="135" spans="1:13" ht="90">
      <c r="A135" s="19" t="s">
        <v>6</v>
      </c>
      <c r="B135" s="19" t="s">
        <v>296</v>
      </c>
      <c r="C135" s="19" t="s">
        <v>297</v>
      </c>
      <c r="D135" s="19" t="s">
        <v>0</v>
      </c>
      <c r="E135" s="19" t="s">
        <v>1214</v>
      </c>
      <c r="F135" s="19" t="s">
        <v>3</v>
      </c>
      <c r="G135" s="19" t="s">
        <v>20</v>
      </c>
      <c r="H135" s="19"/>
      <c r="I135" s="19"/>
      <c r="J135" s="20">
        <v>1080</v>
      </c>
      <c r="K135" s="19"/>
      <c r="L135" s="19" t="s">
        <v>298</v>
      </c>
      <c r="M135" s="19" t="str">
        <f>HYPERLINK("https://ceds.ed.gov/cedselementdetails.aspx?termid=3781")</f>
        <v>https://ceds.ed.gov/cedselementdetails.aspx?termid=3781</v>
      </c>
    </row>
    <row r="136" spans="1:13" ht="90">
      <c r="A136" s="19" t="s">
        <v>6</v>
      </c>
      <c r="B136" s="19" t="s">
        <v>302</v>
      </c>
      <c r="C136" s="19" t="s">
        <v>303</v>
      </c>
      <c r="D136" s="19" t="s">
        <v>0</v>
      </c>
      <c r="E136" s="19" t="s">
        <v>1215</v>
      </c>
      <c r="F136" s="19" t="s">
        <v>1075</v>
      </c>
      <c r="G136" s="19" t="s">
        <v>68</v>
      </c>
      <c r="H136" s="19"/>
      <c r="I136" s="19"/>
      <c r="J136" s="20">
        <v>519</v>
      </c>
      <c r="K136" s="19"/>
      <c r="L136" s="19" t="s">
        <v>304</v>
      </c>
      <c r="M136" s="19" t="str">
        <f>HYPERLINK("https://ceds.ed.gov/cedselementdetails.aspx?termid=3510")</f>
        <v>https://ceds.ed.gov/cedselementdetails.aspx?termid=3510</v>
      </c>
    </row>
    <row r="137" spans="1:13" ht="90">
      <c r="A137" s="19" t="s">
        <v>6</v>
      </c>
      <c r="B137" s="19" t="s">
        <v>305</v>
      </c>
      <c r="C137" s="19" t="s">
        <v>306</v>
      </c>
      <c r="D137" s="19" t="s">
        <v>0</v>
      </c>
      <c r="E137" s="19" t="s">
        <v>1215</v>
      </c>
      <c r="F137" s="19" t="s">
        <v>1075</v>
      </c>
      <c r="G137" s="19" t="s">
        <v>307</v>
      </c>
      <c r="H137" s="19"/>
      <c r="I137" s="19"/>
      <c r="J137" s="20">
        <v>520</v>
      </c>
      <c r="K137" s="19"/>
      <c r="L137" s="19" t="s">
        <v>308</v>
      </c>
      <c r="M137" s="19" t="str">
        <f>HYPERLINK("https://ceds.ed.gov/cedselementdetails.aspx?termid=3511")</f>
        <v>https://ceds.ed.gov/cedselementdetails.aspx?termid=3511</v>
      </c>
    </row>
    <row r="138" spans="1:13" ht="75">
      <c r="A138" s="19" t="s">
        <v>6</v>
      </c>
      <c r="B138" s="19" t="s">
        <v>330</v>
      </c>
      <c r="C138" s="19" t="s">
        <v>331</v>
      </c>
      <c r="D138" s="19" t="s">
        <v>0</v>
      </c>
      <c r="E138" s="19" t="s">
        <v>1230</v>
      </c>
      <c r="F138" s="19" t="s">
        <v>1075</v>
      </c>
      <c r="G138" s="19" t="s">
        <v>44</v>
      </c>
      <c r="H138" s="19"/>
      <c r="I138" s="19"/>
      <c r="J138" s="20">
        <v>355</v>
      </c>
      <c r="K138" s="19"/>
      <c r="L138" s="19" t="s">
        <v>332</v>
      </c>
      <c r="M138" s="19" t="str">
        <f>HYPERLINK("https://ceds.ed.gov/cedselementdetails.aspx?termid=3354")</f>
        <v>https://ceds.ed.gov/cedselementdetails.aspx?termid=3354</v>
      </c>
    </row>
    <row r="139" spans="1:13" ht="180">
      <c r="A139" s="19" t="s">
        <v>6</v>
      </c>
      <c r="B139" s="19" t="s">
        <v>1243</v>
      </c>
      <c r="C139" s="19" t="s">
        <v>371</v>
      </c>
      <c r="D139" s="21" t="s">
        <v>1244</v>
      </c>
      <c r="E139" s="19" t="s">
        <v>1245</v>
      </c>
      <c r="F139" s="19" t="s">
        <v>2</v>
      </c>
      <c r="G139" s="19"/>
      <c r="H139" s="19" t="s">
        <v>1246</v>
      </c>
      <c r="I139" s="19"/>
      <c r="J139" s="20">
        <v>318</v>
      </c>
      <c r="K139" s="19"/>
      <c r="L139" s="19" t="s">
        <v>1247</v>
      </c>
      <c r="M139" s="19" t="str">
        <f>HYPERLINK("https://ceds.ed.gov/cedselementdetails.aspx?termid=3318")</f>
        <v>https://ceds.ed.gov/cedselementdetails.aspx?termid=3318</v>
      </c>
    </row>
    <row r="140" spans="1:13" ht="240">
      <c r="A140" s="19" t="s">
        <v>6</v>
      </c>
      <c r="B140" s="19" t="s">
        <v>372</v>
      </c>
      <c r="C140" s="19" t="s">
        <v>373</v>
      </c>
      <c r="D140" s="21" t="s">
        <v>1004</v>
      </c>
      <c r="E140" s="19" t="s">
        <v>1238</v>
      </c>
      <c r="F140" s="19" t="s">
        <v>3</v>
      </c>
      <c r="G140" s="19"/>
      <c r="H140" s="19" t="s">
        <v>1248</v>
      </c>
      <c r="I140" s="19"/>
      <c r="J140" s="20">
        <v>829</v>
      </c>
      <c r="K140" s="19"/>
      <c r="L140" s="19" t="s">
        <v>374</v>
      </c>
      <c r="M140" s="19" t="str">
        <f>HYPERLINK("https://ceds.ed.gov/cedselementdetails.aspx?termid=3829")</f>
        <v>https://ceds.ed.gov/cedselementdetails.aspx?termid=3829</v>
      </c>
    </row>
    <row r="141" spans="1:13" ht="150">
      <c r="A141" s="19" t="s">
        <v>6</v>
      </c>
      <c r="B141" s="19" t="s">
        <v>1249</v>
      </c>
      <c r="C141" s="19" t="s">
        <v>370</v>
      </c>
      <c r="D141" s="21" t="s">
        <v>1250</v>
      </c>
      <c r="E141" s="19" t="s">
        <v>1230</v>
      </c>
      <c r="F141" s="19" t="s">
        <v>2</v>
      </c>
      <c r="G141" s="19"/>
      <c r="H141" s="19" t="s">
        <v>1251</v>
      </c>
      <c r="I141" s="19"/>
      <c r="J141" s="20">
        <v>356</v>
      </c>
      <c r="K141" s="19"/>
      <c r="L141" s="19" t="s">
        <v>1252</v>
      </c>
      <c r="M141" s="19" t="str">
        <f>HYPERLINK("https://ceds.ed.gov/cedselementdetails.aspx?termid=3355")</f>
        <v>https://ceds.ed.gov/cedselementdetails.aspx?termid=3355</v>
      </c>
    </row>
    <row r="142" spans="1:13" ht="180">
      <c r="A142" s="19" t="s">
        <v>6</v>
      </c>
      <c r="B142" s="19" t="s">
        <v>381</v>
      </c>
      <c r="C142" s="19" t="s">
        <v>382</v>
      </c>
      <c r="D142" s="21" t="s">
        <v>1259</v>
      </c>
      <c r="E142" s="19" t="s">
        <v>1260</v>
      </c>
      <c r="F142" s="19" t="s">
        <v>3</v>
      </c>
      <c r="G142" s="19"/>
      <c r="H142" s="19"/>
      <c r="I142" s="19"/>
      <c r="J142" s="20">
        <v>823</v>
      </c>
      <c r="K142" s="19"/>
      <c r="L142" s="19" t="s">
        <v>383</v>
      </c>
      <c r="M142" s="19" t="str">
        <f>HYPERLINK("https://ceds.ed.gov/cedselementdetails.aspx?termid=3822")</f>
        <v>https://ceds.ed.gov/cedselementdetails.aspx?termid=3822</v>
      </c>
    </row>
    <row r="143" spans="1:13" ht="105">
      <c r="A143" s="19" t="s">
        <v>6</v>
      </c>
      <c r="B143" s="19" t="s">
        <v>384</v>
      </c>
      <c r="C143" s="19" t="s">
        <v>385</v>
      </c>
      <c r="D143" s="19" t="s">
        <v>0</v>
      </c>
      <c r="E143" s="19" t="s">
        <v>1261</v>
      </c>
      <c r="F143" s="19" t="s">
        <v>3</v>
      </c>
      <c r="G143" s="19" t="s">
        <v>20</v>
      </c>
      <c r="H143" s="19"/>
      <c r="I143" s="19"/>
      <c r="J143" s="20">
        <v>820</v>
      </c>
      <c r="K143" s="19"/>
      <c r="L143" s="19" t="s">
        <v>386</v>
      </c>
      <c r="M143" s="19" t="str">
        <f>HYPERLINK("https://ceds.ed.gov/cedselementdetails.aspx?termid=3819")</f>
        <v>https://ceds.ed.gov/cedselementdetails.aspx?termid=3819</v>
      </c>
    </row>
    <row r="144" spans="1:13" ht="30">
      <c r="A144" s="19" t="s">
        <v>6</v>
      </c>
      <c r="B144" s="19" t="s">
        <v>387</v>
      </c>
      <c r="C144" s="19" t="s">
        <v>388</v>
      </c>
      <c r="D144" s="19" t="s">
        <v>0</v>
      </c>
      <c r="E144" s="19" t="s">
        <v>1261</v>
      </c>
      <c r="F144" s="19" t="s">
        <v>3</v>
      </c>
      <c r="G144" s="19" t="s">
        <v>16</v>
      </c>
      <c r="H144" s="19"/>
      <c r="I144" s="19"/>
      <c r="J144" s="20">
        <v>821</v>
      </c>
      <c r="K144" s="19"/>
      <c r="L144" s="19" t="s">
        <v>389</v>
      </c>
      <c r="M144" s="19" t="str">
        <f>HYPERLINK("https://ceds.ed.gov/cedselementdetails.aspx?termid=3820")</f>
        <v>https://ceds.ed.gov/cedselementdetails.aspx?termid=3820</v>
      </c>
    </row>
    <row r="145" spans="1:13" ht="135">
      <c r="A145" s="19" t="s">
        <v>6</v>
      </c>
      <c r="B145" s="19" t="s">
        <v>394</v>
      </c>
      <c r="C145" s="19" t="s">
        <v>395</v>
      </c>
      <c r="D145" s="21" t="s">
        <v>1262</v>
      </c>
      <c r="E145" s="19" t="s">
        <v>1263</v>
      </c>
      <c r="F145" s="19" t="s">
        <v>3</v>
      </c>
      <c r="G145" s="19"/>
      <c r="H145" s="19"/>
      <c r="I145" s="19"/>
      <c r="J145" s="20">
        <v>824</v>
      </c>
      <c r="K145" s="19"/>
      <c r="L145" s="19" t="s">
        <v>396</v>
      </c>
      <c r="M145" s="19" t="str">
        <f>HYPERLINK("https://ceds.ed.gov/cedselementdetails.aspx?termid=3823")</f>
        <v>https://ceds.ed.gov/cedselementdetails.aspx?termid=3823</v>
      </c>
    </row>
    <row r="146" spans="1:13" ht="75">
      <c r="A146" s="19" t="s">
        <v>6</v>
      </c>
      <c r="B146" s="19" t="s">
        <v>1264</v>
      </c>
      <c r="C146" s="19" t="s">
        <v>1265</v>
      </c>
      <c r="D146" s="19" t="s">
        <v>0</v>
      </c>
      <c r="E146" s="19" t="s">
        <v>1266</v>
      </c>
      <c r="F146" s="19" t="s">
        <v>3</v>
      </c>
      <c r="G146" s="19" t="s">
        <v>1112</v>
      </c>
      <c r="H146" s="19"/>
      <c r="I146" s="19"/>
      <c r="J146" s="20">
        <v>1225</v>
      </c>
      <c r="K146" s="19"/>
      <c r="L146" s="19" t="s">
        <v>1268</v>
      </c>
      <c r="M146" s="19" t="str">
        <f>HYPERLINK("https://ceds.ed.gov/cedselementdetails.aspx?termid=4189")</f>
        <v>https://ceds.ed.gov/cedselementdetails.aspx?termid=4189</v>
      </c>
    </row>
    <row r="147" spans="1:13" ht="75">
      <c r="A147" s="19" t="s">
        <v>6</v>
      </c>
      <c r="B147" s="19" t="s">
        <v>397</v>
      </c>
      <c r="C147" s="19" t="s">
        <v>398</v>
      </c>
      <c r="D147" s="19" t="s">
        <v>0</v>
      </c>
      <c r="E147" s="19" t="s">
        <v>1269</v>
      </c>
      <c r="F147" s="19" t="s">
        <v>3</v>
      </c>
      <c r="G147" s="19" t="s">
        <v>399</v>
      </c>
      <c r="H147" s="19"/>
      <c r="I147" s="19"/>
      <c r="J147" s="20">
        <v>825</v>
      </c>
      <c r="K147" s="19"/>
      <c r="L147" s="19" t="s">
        <v>400</v>
      </c>
      <c r="M147" s="19" t="str">
        <f>HYPERLINK("https://ceds.ed.gov/cedselementdetails.aspx?termid=3824")</f>
        <v>https://ceds.ed.gov/cedselementdetails.aspx?termid=3824</v>
      </c>
    </row>
    <row r="148" spans="1:13" ht="75">
      <c r="A148" s="19" t="s">
        <v>6</v>
      </c>
      <c r="B148" s="19" t="s">
        <v>1270</v>
      </c>
      <c r="C148" s="19" t="s">
        <v>1271</v>
      </c>
      <c r="D148" s="19" t="s">
        <v>921</v>
      </c>
      <c r="E148" s="19" t="s">
        <v>1272</v>
      </c>
      <c r="F148" s="19" t="s">
        <v>3</v>
      </c>
      <c r="G148" s="19"/>
      <c r="H148" s="19"/>
      <c r="I148" s="19"/>
      <c r="J148" s="20">
        <v>848</v>
      </c>
      <c r="K148" s="19"/>
      <c r="L148" s="19" t="s">
        <v>1273</v>
      </c>
      <c r="M148" s="19" t="str">
        <f>HYPERLINK("https://ceds.ed.gov/cedselementdetails.aspx?termid=3848")</f>
        <v>https://ceds.ed.gov/cedselementdetails.aspx?termid=3848</v>
      </c>
    </row>
    <row r="149" spans="1:13" ht="60">
      <c r="A149" s="19" t="s">
        <v>6</v>
      </c>
      <c r="B149" s="19" t="s">
        <v>401</v>
      </c>
      <c r="C149" s="19" t="s">
        <v>402</v>
      </c>
      <c r="D149" s="19" t="s">
        <v>921</v>
      </c>
      <c r="E149" s="19" t="s">
        <v>1220</v>
      </c>
      <c r="F149" s="19" t="s">
        <v>3</v>
      </c>
      <c r="G149" s="19"/>
      <c r="H149" s="19"/>
      <c r="I149" s="19"/>
      <c r="J149" s="20">
        <v>838</v>
      </c>
      <c r="K149" s="19"/>
      <c r="L149" s="19" t="s">
        <v>403</v>
      </c>
      <c r="M149" s="19" t="str">
        <f>HYPERLINK("https://ceds.ed.gov/cedselementdetails.aspx?termid=3838")</f>
        <v>https://ceds.ed.gov/cedselementdetails.aspx?termid=3838</v>
      </c>
    </row>
    <row r="150" spans="1:13" ht="75">
      <c r="A150" s="19" t="s">
        <v>6</v>
      </c>
      <c r="B150" s="19" t="s">
        <v>404</v>
      </c>
      <c r="C150" s="19" t="s">
        <v>405</v>
      </c>
      <c r="D150" s="19" t="s">
        <v>921</v>
      </c>
      <c r="E150" s="19" t="s">
        <v>1220</v>
      </c>
      <c r="F150" s="19" t="s">
        <v>3</v>
      </c>
      <c r="G150" s="19"/>
      <c r="H150" s="19"/>
      <c r="I150" s="19"/>
      <c r="J150" s="20">
        <v>837</v>
      </c>
      <c r="K150" s="19"/>
      <c r="L150" s="19" t="s">
        <v>406</v>
      </c>
      <c r="M150" s="19" t="str">
        <f>HYPERLINK("https://ceds.ed.gov/cedselementdetails.aspx?termid=3837")</f>
        <v>https://ceds.ed.gov/cedselementdetails.aspx?termid=3837</v>
      </c>
    </row>
    <row r="151" spans="1:13" ht="105">
      <c r="A151" s="19" t="s">
        <v>6</v>
      </c>
      <c r="B151" s="19" t="s">
        <v>407</v>
      </c>
      <c r="C151" s="19" t="s">
        <v>408</v>
      </c>
      <c r="D151" s="21" t="s">
        <v>1279</v>
      </c>
      <c r="E151" s="19" t="s">
        <v>1220</v>
      </c>
      <c r="F151" s="19" t="s">
        <v>3</v>
      </c>
      <c r="G151" s="19"/>
      <c r="H151" s="19"/>
      <c r="I151" s="19"/>
      <c r="J151" s="20">
        <v>828</v>
      </c>
      <c r="K151" s="19"/>
      <c r="L151" s="19" t="s">
        <v>409</v>
      </c>
      <c r="M151" s="19" t="str">
        <f>HYPERLINK("https://ceds.ed.gov/cedselementdetails.aspx?termid=3828")</f>
        <v>https://ceds.ed.gov/cedselementdetails.aspx?termid=3828</v>
      </c>
    </row>
    <row r="152" spans="1:13" ht="30">
      <c r="A152" s="19" t="s">
        <v>6</v>
      </c>
      <c r="B152" s="19" t="s">
        <v>410</v>
      </c>
      <c r="C152" s="19" t="s">
        <v>411</v>
      </c>
      <c r="D152" s="19" t="s">
        <v>0</v>
      </c>
      <c r="E152" s="19" t="s">
        <v>1238</v>
      </c>
      <c r="F152" s="19" t="s">
        <v>3</v>
      </c>
      <c r="G152" s="19" t="s">
        <v>309</v>
      </c>
      <c r="H152" s="19"/>
      <c r="I152" s="19"/>
      <c r="J152" s="20">
        <v>864</v>
      </c>
      <c r="K152" s="19"/>
      <c r="L152" s="19" t="s">
        <v>412</v>
      </c>
      <c r="M152" s="19" t="str">
        <f>HYPERLINK("https://ceds.ed.gov/cedselementdetails.aspx?termid=3864")</f>
        <v>https://ceds.ed.gov/cedselementdetails.aspx?termid=3864</v>
      </c>
    </row>
    <row r="153" spans="1:13" ht="75">
      <c r="A153" s="19" t="s">
        <v>6</v>
      </c>
      <c r="B153" s="19" t="s">
        <v>1280</v>
      </c>
      <c r="C153" s="19" t="s">
        <v>1281</v>
      </c>
      <c r="D153" s="19" t="s">
        <v>0</v>
      </c>
      <c r="E153" s="19" t="s">
        <v>1266</v>
      </c>
      <c r="F153" s="19" t="s">
        <v>2</v>
      </c>
      <c r="G153" s="19" t="s">
        <v>1112</v>
      </c>
      <c r="H153" s="19" t="s">
        <v>1282</v>
      </c>
      <c r="I153" s="19"/>
      <c r="J153" s="20">
        <v>633</v>
      </c>
      <c r="K153" s="19"/>
      <c r="L153" s="19" t="s">
        <v>1283</v>
      </c>
      <c r="M153" s="19" t="str">
        <f>HYPERLINK("https://ceds.ed.gov/cedselementdetails.aspx?termid=3626")</f>
        <v>https://ceds.ed.gov/cedselementdetails.aspx?termid=3626</v>
      </c>
    </row>
    <row r="154" spans="1:13" ht="409.5">
      <c r="A154" s="19" t="s">
        <v>6</v>
      </c>
      <c r="B154" s="19" t="s">
        <v>416</v>
      </c>
      <c r="C154" s="19" t="s">
        <v>417</v>
      </c>
      <c r="D154" s="21" t="s">
        <v>1009</v>
      </c>
      <c r="E154" s="19" t="s">
        <v>1284</v>
      </c>
      <c r="F154" s="19" t="s">
        <v>3</v>
      </c>
      <c r="G154" s="19"/>
      <c r="H154" s="19"/>
      <c r="I154" s="19"/>
      <c r="J154" s="20">
        <v>862</v>
      </c>
      <c r="K154" s="19" t="s">
        <v>418</v>
      </c>
      <c r="L154" s="19" t="s">
        <v>419</v>
      </c>
      <c r="M154" s="19" t="str">
        <f>HYPERLINK("https://ceds.ed.gov/cedselementdetails.aspx?termid=3862")</f>
        <v>https://ceds.ed.gov/cedselementdetails.aspx?termid=3862</v>
      </c>
    </row>
    <row r="155" spans="1:13" ht="60">
      <c r="A155" s="19" t="s">
        <v>6</v>
      </c>
      <c r="B155" s="19" t="s">
        <v>445</v>
      </c>
      <c r="C155" s="19" t="s">
        <v>446</v>
      </c>
      <c r="D155" s="19" t="s">
        <v>1295</v>
      </c>
      <c r="E155" s="19" t="s">
        <v>1220</v>
      </c>
      <c r="F155" s="19" t="s">
        <v>3</v>
      </c>
      <c r="G155" s="19"/>
      <c r="H155" s="19"/>
      <c r="I155" s="19"/>
      <c r="J155" s="20">
        <v>984</v>
      </c>
      <c r="K155" s="19"/>
      <c r="L155" s="19" t="s">
        <v>447</v>
      </c>
      <c r="M155" s="19" t="str">
        <f>HYPERLINK("https://ceds.ed.gov/cedselementdetails.aspx?termid=3985")</f>
        <v>https://ceds.ed.gov/cedselementdetails.aspx?termid=3985</v>
      </c>
    </row>
    <row r="156" spans="1:13" ht="75">
      <c r="A156" s="19" t="s">
        <v>6</v>
      </c>
      <c r="B156" s="19" t="s">
        <v>448</v>
      </c>
      <c r="C156" s="19" t="s">
        <v>449</v>
      </c>
      <c r="D156" s="21" t="s">
        <v>1014</v>
      </c>
      <c r="E156" s="19" t="s">
        <v>1296</v>
      </c>
      <c r="F156" s="19" t="s">
        <v>3</v>
      </c>
      <c r="G156" s="19"/>
      <c r="H156" s="19"/>
      <c r="I156" s="19"/>
      <c r="J156" s="20">
        <v>834</v>
      </c>
      <c r="K156" s="19"/>
      <c r="L156" s="19" t="s">
        <v>450</v>
      </c>
      <c r="M156" s="19" t="str">
        <f>HYPERLINK("https://ceds.ed.gov/cedselementdetails.aspx?termid=3834")</f>
        <v>https://ceds.ed.gov/cedselementdetails.aspx?termid=3834</v>
      </c>
    </row>
    <row r="157" spans="1:13" ht="90">
      <c r="A157" s="19" t="s">
        <v>6</v>
      </c>
      <c r="B157" s="19" t="s">
        <v>451</v>
      </c>
      <c r="C157" s="19" t="s">
        <v>452</v>
      </c>
      <c r="D157" s="19" t="s">
        <v>0</v>
      </c>
      <c r="E157" s="19" t="s">
        <v>1297</v>
      </c>
      <c r="F157" s="19" t="s">
        <v>3</v>
      </c>
      <c r="G157" s="19" t="s">
        <v>20</v>
      </c>
      <c r="H157" s="19"/>
      <c r="I157" s="19"/>
      <c r="J157" s="20">
        <v>787</v>
      </c>
      <c r="K157" s="19"/>
      <c r="L157" s="19" t="s">
        <v>453</v>
      </c>
      <c r="M157" s="19" t="str">
        <f>HYPERLINK("https://ceds.ed.gov/cedselementdetails.aspx?termid=3784")</f>
        <v>https://ceds.ed.gov/cedselementdetails.aspx?termid=3784</v>
      </c>
    </row>
    <row r="158" spans="1:13" ht="409.5">
      <c r="A158" s="19" t="s">
        <v>6</v>
      </c>
      <c r="B158" s="19" t="s">
        <v>467</v>
      </c>
      <c r="C158" s="19" t="s">
        <v>468</v>
      </c>
      <c r="D158" s="21" t="s">
        <v>1300</v>
      </c>
      <c r="E158" s="19" t="s">
        <v>1238</v>
      </c>
      <c r="F158" s="19" t="s">
        <v>3</v>
      </c>
      <c r="G158" s="19"/>
      <c r="H158" s="19"/>
      <c r="I158" s="19"/>
      <c r="J158" s="20">
        <v>866</v>
      </c>
      <c r="K158" s="19"/>
      <c r="L158" s="19" t="s">
        <v>469</v>
      </c>
      <c r="M158" s="19" t="str">
        <f>HYPERLINK("https://ceds.ed.gov/cedselementdetails.aspx?termid=3866")</f>
        <v>https://ceds.ed.gov/cedselementdetails.aspx?termid=3866</v>
      </c>
    </row>
    <row r="159" spans="1:13" ht="75">
      <c r="A159" s="19" t="s">
        <v>6</v>
      </c>
      <c r="B159" s="19" t="s">
        <v>503</v>
      </c>
      <c r="C159" s="19" t="s">
        <v>504</v>
      </c>
      <c r="D159" s="19" t="s">
        <v>0</v>
      </c>
      <c r="E159" s="19" t="s">
        <v>1230</v>
      </c>
      <c r="F159" s="19" t="s">
        <v>1075</v>
      </c>
      <c r="G159" s="19" t="s">
        <v>260</v>
      </c>
      <c r="H159" s="19"/>
      <c r="I159" s="19"/>
      <c r="J159" s="20">
        <v>354</v>
      </c>
      <c r="K159" s="19"/>
      <c r="L159" s="19" t="s">
        <v>505</v>
      </c>
      <c r="M159" s="19" t="str">
        <f>HYPERLINK("https://ceds.ed.gov/cedselementdetails.aspx?termid=3353")</f>
        <v>https://ceds.ed.gov/cedselementdetails.aspx?termid=3353</v>
      </c>
    </row>
    <row r="160" spans="1:13" ht="90">
      <c r="A160" s="19" t="s">
        <v>6</v>
      </c>
      <c r="B160" s="19" t="s">
        <v>1316</v>
      </c>
      <c r="C160" s="19" t="s">
        <v>1317</v>
      </c>
      <c r="D160" s="19" t="s">
        <v>921</v>
      </c>
      <c r="E160" s="19" t="s">
        <v>1272</v>
      </c>
      <c r="F160" s="19" t="s">
        <v>3</v>
      </c>
      <c r="G160" s="19"/>
      <c r="H160" s="19"/>
      <c r="I160" s="19"/>
      <c r="J160" s="20">
        <v>849</v>
      </c>
      <c r="K160" s="19"/>
      <c r="L160" s="19" t="s">
        <v>1318</v>
      </c>
      <c r="M160" s="19" t="str">
        <f>HYPERLINK("https://ceds.ed.gov/cedselementdetails.aspx?termid=3849")</f>
        <v>https://ceds.ed.gov/cedselementdetails.aspx?termid=3849</v>
      </c>
    </row>
    <row r="161" spans="1:13" ht="60">
      <c r="A161" s="19" t="s">
        <v>6</v>
      </c>
      <c r="B161" s="19" t="s">
        <v>676</v>
      </c>
      <c r="C161" s="19" t="s">
        <v>677</v>
      </c>
      <c r="D161" s="19" t="s">
        <v>0</v>
      </c>
      <c r="E161" s="19" t="s">
        <v>1284</v>
      </c>
      <c r="F161" s="19" t="s">
        <v>3</v>
      </c>
      <c r="G161" s="19" t="s">
        <v>44</v>
      </c>
      <c r="H161" s="19"/>
      <c r="I161" s="19"/>
      <c r="J161" s="20">
        <v>844</v>
      </c>
      <c r="K161" s="19"/>
      <c r="L161" s="19" t="s">
        <v>678</v>
      </c>
      <c r="M161" s="19" t="str">
        <f>HYPERLINK("https://ceds.ed.gov/cedselementdetails.aspx?termid=3844")</f>
        <v>https://ceds.ed.gov/cedselementdetails.aspx?termid=3844</v>
      </c>
    </row>
    <row r="162" spans="1:13" ht="60">
      <c r="A162" s="19" t="s">
        <v>6</v>
      </c>
      <c r="B162" s="19" t="s">
        <v>1413</v>
      </c>
      <c r="C162" s="19" t="s">
        <v>1414</v>
      </c>
      <c r="D162" s="19" t="s">
        <v>0</v>
      </c>
      <c r="E162" s="19" t="s">
        <v>1220</v>
      </c>
      <c r="F162" s="19" t="s">
        <v>3</v>
      </c>
      <c r="G162" s="19" t="s">
        <v>44</v>
      </c>
      <c r="H162" s="19"/>
      <c r="I162" s="19"/>
      <c r="J162" s="20">
        <v>835</v>
      </c>
      <c r="K162" s="19"/>
      <c r="L162" s="19" t="s">
        <v>1415</v>
      </c>
      <c r="M162" s="19" t="str">
        <f>HYPERLINK("https://ceds.ed.gov/cedselementdetails.aspx?termid=3835")</f>
        <v>https://ceds.ed.gov/cedselementdetails.aspx?termid=3835</v>
      </c>
    </row>
    <row r="163" spans="1:13" ht="60">
      <c r="A163" s="19" t="s">
        <v>6</v>
      </c>
      <c r="B163" s="19" t="s">
        <v>1416</v>
      </c>
      <c r="C163" s="19" t="s">
        <v>1417</v>
      </c>
      <c r="D163" s="19" t="s">
        <v>0</v>
      </c>
      <c r="E163" s="19" t="s">
        <v>1220</v>
      </c>
      <c r="F163" s="19" t="s">
        <v>3</v>
      </c>
      <c r="G163" s="19" t="s">
        <v>44</v>
      </c>
      <c r="H163" s="19"/>
      <c r="I163" s="19"/>
      <c r="J163" s="20">
        <v>836</v>
      </c>
      <c r="K163" s="19"/>
      <c r="L163" s="19" t="s">
        <v>1418</v>
      </c>
      <c r="M163" s="19" t="str">
        <f>HYPERLINK("https://ceds.ed.gov/cedselementdetails.aspx?termid=3836")</f>
        <v>https://ceds.ed.gov/cedselementdetails.aspx?termid=3836</v>
      </c>
    </row>
    <row r="164" spans="1:13" ht="60">
      <c r="A164" s="19" t="s">
        <v>6</v>
      </c>
      <c r="B164" s="19" t="s">
        <v>685</v>
      </c>
      <c r="C164" s="19" t="s">
        <v>686</v>
      </c>
      <c r="D164" s="19" t="s">
        <v>0</v>
      </c>
      <c r="E164" s="19" t="s">
        <v>1419</v>
      </c>
      <c r="F164" s="19" t="s">
        <v>3</v>
      </c>
      <c r="G164" s="19" t="s">
        <v>44</v>
      </c>
      <c r="H164" s="19"/>
      <c r="I164" s="19"/>
      <c r="J164" s="20">
        <v>839</v>
      </c>
      <c r="K164" s="19"/>
      <c r="L164" s="19" t="s">
        <v>687</v>
      </c>
      <c r="M164" s="19" t="str">
        <f>HYPERLINK("https://ceds.ed.gov/cedselementdetails.aspx?termid=3839")</f>
        <v>https://ceds.ed.gov/cedselementdetails.aspx?termid=3839</v>
      </c>
    </row>
    <row r="165" spans="1:13" ht="60">
      <c r="A165" s="19" t="s">
        <v>6</v>
      </c>
      <c r="B165" s="19" t="s">
        <v>694</v>
      </c>
      <c r="C165" s="19" t="s">
        <v>695</v>
      </c>
      <c r="D165" s="19" t="s">
        <v>0</v>
      </c>
      <c r="E165" s="19" t="s">
        <v>1420</v>
      </c>
      <c r="F165" s="19" t="s">
        <v>3</v>
      </c>
      <c r="G165" s="19" t="s">
        <v>44</v>
      </c>
      <c r="H165" s="19"/>
      <c r="I165" s="19"/>
      <c r="J165" s="20">
        <v>843</v>
      </c>
      <c r="K165" s="19" t="s">
        <v>696</v>
      </c>
      <c r="L165" s="19" t="s">
        <v>697</v>
      </c>
      <c r="M165" s="19" t="str">
        <f>HYPERLINK("https://ceds.ed.gov/cedselementdetails.aspx?termid=3843")</f>
        <v>https://ceds.ed.gov/cedselementdetails.aspx?termid=3843</v>
      </c>
    </row>
    <row r="166" spans="1:13" ht="60">
      <c r="A166" s="19" t="s">
        <v>6</v>
      </c>
      <c r="B166" s="19" t="s">
        <v>1421</v>
      </c>
      <c r="C166" s="19" t="s">
        <v>1422</v>
      </c>
      <c r="D166" s="19" t="s">
        <v>921</v>
      </c>
      <c r="E166" s="19" t="s">
        <v>1272</v>
      </c>
      <c r="F166" s="19" t="s">
        <v>3</v>
      </c>
      <c r="G166" s="19"/>
      <c r="H166" s="19"/>
      <c r="I166" s="19"/>
      <c r="J166" s="20">
        <v>847</v>
      </c>
      <c r="K166" s="19"/>
      <c r="L166" s="19" t="s">
        <v>1423</v>
      </c>
      <c r="M166" s="19" t="str">
        <f>HYPERLINK("https://ceds.ed.gov/cedselementdetails.aspx?termid=3847")</f>
        <v>https://ceds.ed.gov/cedselementdetails.aspx?termid=3847</v>
      </c>
    </row>
    <row r="167" spans="1:13" ht="270">
      <c r="A167" s="19" t="s">
        <v>6</v>
      </c>
      <c r="B167" s="19" t="s">
        <v>704</v>
      </c>
      <c r="C167" s="19" t="s">
        <v>705</v>
      </c>
      <c r="D167" s="21" t="s">
        <v>986</v>
      </c>
      <c r="E167" s="19" t="s">
        <v>1424</v>
      </c>
      <c r="F167" s="19" t="s">
        <v>3</v>
      </c>
      <c r="G167" s="19"/>
      <c r="H167" s="19"/>
      <c r="I167" s="19"/>
      <c r="J167" s="20">
        <v>827</v>
      </c>
      <c r="K167" s="19"/>
      <c r="L167" s="19" t="s">
        <v>706</v>
      </c>
      <c r="M167" s="19" t="str">
        <f>HYPERLINK("https://ceds.ed.gov/cedselementdetails.aspx?termid=3827")</f>
        <v>https://ceds.ed.gov/cedselementdetails.aspx?termid=3827</v>
      </c>
    </row>
    <row r="168" spans="1:13" ht="90">
      <c r="A168" s="19" t="s">
        <v>6</v>
      </c>
      <c r="B168" s="19" t="s">
        <v>707</v>
      </c>
      <c r="C168" s="19" t="s">
        <v>708</v>
      </c>
      <c r="D168" s="19" t="s">
        <v>0</v>
      </c>
      <c r="E168" s="19" t="s">
        <v>1424</v>
      </c>
      <c r="F168" s="19" t="s">
        <v>3</v>
      </c>
      <c r="G168" s="19" t="s">
        <v>20</v>
      </c>
      <c r="H168" s="19"/>
      <c r="I168" s="19"/>
      <c r="J168" s="20">
        <v>826</v>
      </c>
      <c r="K168" s="19"/>
      <c r="L168" s="19" t="s">
        <v>709</v>
      </c>
      <c r="M168" s="19" t="str">
        <f>HYPERLINK("https://ceds.ed.gov/cedselementdetails.aspx?termid=3825")</f>
        <v>https://ceds.ed.gov/cedselementdetails.aspx?termid=3825</v>
      </c>
    </row>
    <row r="169" spans="1:13" ht="150">
      <c r="A169" s="19" t="s">
        <v>6</v>
      </c>
      <c r="B169" s="19" t="s">
        <v>719</v>
      </c>
      <c r="C169" s="19" t="s">
        <v>720</v>
      </c>
      <c r="D169" s="21" t="s">
        <v>1433</v>
      </c>
      <c r="E169" s="19" t="s">
        <v>1161</v>
      </c>
      <c r="F169" s="19" t="s">
        <v>3</v>
      </c>
      <c r="G169" s="19"/>
      <c r="H169" s="19"/>
      <c r="I169" s="19"/>
      <c r="J169" s="20">
        <v>857</v>
      </c>
      <c r="K169" s="19"/>
      <c r="L169" s="19" t="s">
        <v>721</v>
      </c>
      <c r="M169" s="19" t="str">
        <f>HYPERLINK("https://ceds.ed.gov/cedselementdetails.aspx?termid=3857")</f>
        <v>https://ceds.ed.gov/cedselementdetails.aspx?termid=3857</v>
      </c>
    </row>
    <row r="170" spans="1:13" ht="409.5">
      <c r="A170" s="19" t="s">
        <v>6</v>
      </c>
      <c r="B170" s="19" t="s">
        <v>722</v>
      </c>
      <c r="C170" s="19" t="s">
        <v>723</v>
      </c>
      <c r="D170" s="21" t="s">
        <v>1300</v>
      </c>
      <c r="E170" s="19" t="s">
        <v>1238</v>
      </c>
      <c r="F170" s="19" t="s">
        <v>3</v>
      </c>
      <c r="G170" s="19"/>
      <c r="H170" s="19"/>
      <c r="I170" s="19"/>
      <c r="J170" s="20">
        <v>867</v>
      </c>
      <c r="K170" s="19"/>
      <c r="L170" s="19" t="s">
        <v>724</v>
      </c>
      <c r="M170" s="19" t="str">
        <f>HYPERLINK("https://ceds.ed.gov/cedselementdetails.aspx?termid=3867")</f>
        <v>https://ceds.ed.gov/cedselementdetails.aspx?termid=3867</v>
      </c>
    </row>
    <row r="171" spans="1:13" ht="90">
      <c r="A171" s="19" t="s">
        <v>6</v>
      </c>
      <c r="B171" s="19" t="s">
        <v>738</v>
      </c>
      <c r="C171" s="19" t="s">
        <v>739</v>
      </c>
      <c r="D171" s="21" t="s">
        <v>1027</v>
      </c>
      <c r="E171" s="19" t="s">
        <v>1086</v>
      </c>
      <c r="F171" s="19" t="s">
        <v>3</v>
      </c>
      <c r="G171" s="19"/>
      <c r="H171" s="19"/>
      <c r="I171" s="19"/>
      <c r="J171" s="20">
        <v>842</v>
      </c>
      <c r="K171" s="19"/>
      <c r="L171" s="19" t="s">
        <v>740</v>
      </c>
      <c r="M171" s="19" t="str">
        <f>HYPERLINK("https://ceds.ed.gov/cedselementdetails.aspx?termid=3842")</f>
        <v>https://ceds.ed.gov/cedselementdetails.aspx?termid=3842</v>
      </c>
    </row>
    <row r="172" spans="1:13" ht="75">
      <c r="A172" s="19" t="s">
        <v>6</v>
      </c>
      <c r="B172" s="19" t="s">
        <v>766</v>
      </c>
      <c r="C172" s="19" t="s">
        <v>767</v>
      </c>
      <c r="D172" s="19" t="s">
        <v>921</v>
      </c>
      <c r="E172" s="19" t="s">
        <v>1161</v>
      </c>
      <c r="F172" s="19" t="s">
        <v>3</v>
      </c>
      <c r="G172" s="19"/>
      <c r="H172" s="19"/>
      <c r="I172" s="19"/>
      <c r="J172" s="20">
        <v>854</v>
      </c>
      <c r="K172" s="19"/>
      <c r="L172" s="19" t="s">
        <v>768</v>
      </c>
      <c r="M172" s="19" t="str">
        <f>HYPERLINK("https://ceds.ed.gov/cedselementdetails.aspx?termid=3854")</f>
        <v>https://ceds.ed.gov/cedselementdetails.aspx?termid=3854</v>
      </c>
    </row>
    <row r="173" spans="1:13" ht="60">
      <c r="A173" s="19" t="s">
        <v>6</v>
      </c>
      <c r="B173" s="19" t="s">
        <v>770</v>
      </c>
      <c r="C173" s="19" t="s">
        <v>771</v>
      </c>
      <c r="D173" s="19" t="s">
        <v>921</v>
      </c>
      <c r="E173" s="19" t="s">
        <v>1469</v>
      </c>
      <c r="F173" s="19" t="s">
        <v>3</v>
      </c>
      <c r="G173" s="19"/>
      <c r="H173" s="19"/>
      <c r="I173" s="19"/>
      <c r="J173" s="20">
        <v>863</v>
      </c>
      <c r="K173" s="19"/>
      <c r="L173" s="19" t="s">
        <v>772</v>
      </c>
      <c r="M173" s="19" t="str">
        <f>HYPERLINK("https://ceds.ed.gov/cedselementdetails.aspx?termid=3863")</f>
        <v>https://ceds.ed.gov/cedselementdetails.aspx?termid=3863</v>
      </c>
    </row>
    <row r="174" spans="1:13" ht="60">
      <c r="A174" s="19" t="s">
        <v>6</v>
      </c>
      <c r="B174" s="19" t="s">
        <v>773</v>
      </c>
      <c r="C174" s="19" t="s">
        <v>774</v>
      </c>
      <c r="D174" s="19" t="s">
        <v>921</v>
      </c>
      <c r="E174" s="19" t="s">
        <v>1470</v>
      </c>
      <c r="F174" s="19" t="s">
        <v>3</v>
      </c>
      <c r="G174" s="19"/>
      <c r="H174" s="19"/>
      <c r="I174" s="19"/>
      <c r="J174" s="20">
        <v>851</v>
      </c>
      <c r="K174" s="19"/>
      <c r="L174" s="19" t="s">
        <v>775</v>
      </c>
      <c r="M174" s="19" t="str">
        <f>HYPERLINK("https://ceds.ed.gov/cedselementdetails.aspx?termid=3851")</f>
        <v>https://ceds.ed.gov/cedselementdetails.aspx?termid=3851</v>
      </c>
    </row>
    <row r="175" spans="1:13" ht="75">
      <c r="A175" s="19" t="s">
        <v>6</v>
      </c>
      <c r="B175" s="19" t="s">
        <v>783</v>
      </c>
      <c r="C175" s="19" t="s">
        <v>784</v>
      </c>
      <c r="D175" s="19" t="s">
        <v>921</v>
      </c>
      <c r="E175" s="19" t="s">
        <v>1161</v>
      </c>
      <c r="F175" s="19" t="s">
        <v>3</v>
      </c>
      <c r="G175" s="19"/>
      <c r="H175" s="19"/>
      <c r="I175" s="19"/>
      <c r="J175" s="20">
        <v>856</v>
      </c>
      <c r="K175" s="19"/>
      <c r="L175" s="19" t="s">
        <v>785</v>
      </c>
      <c r="M175" s="19" t="str">
        <f>HYPERLINK("https://ceds.ed.gov/cedselementdetails.aspx?termid=3856")</f>
        <v>https://ceds.ed.gov/cedselementdetails.aspx?termid=3856</v>
      </c>
    </row>
    <row r="176" spans="1:13" ht="75">
      <c r="A176" s="19" t="s">
        <v>6</v>
      </c>
      <c r="B176" s="19" t="s">
        <v>786</v>
      </c>
      <c r="C176" s="19" t="s">
        <v>787</v>
      </c>
      <c r="D176" s="19" t="s">
        <v>921</v>
      </c>
      <c r="E176" s="19" t="s">
        <v>1161</v>
      </c>
      <c r="F176" s="19" t="s">
        <v>3</v>
      </c>
      <c r="G176" s="19"/>
      <c r="H176" s="19"/>
      <c r="I176" s="19"/>
      <c r="J176" s="20">
        <v>855</v>
      </c>
      <c r="K176" s="19"/>
      <c r="L176" s="19" t="s">
        <v>788</v>
      </c>
      <c r="M176" s="19" t="str">
        <f>HYPERLINK("https://ceds.ed.gov/cedselementdetails.aspx?termid=3855")</f>
        <v>https://ceds.ed.gov/cedselementdetails.aspx?termid=3855</v>
      </c>
    </row>
    <row r="177" spans="1:13" ht="75">
      <c r="A177" s="19" t="s">
        <v>6</v>
      </c>
      <c r="B177" s="19" t="s">
        <v>789</v>
      </c>
      <c r="C177" s="19" t="s">
        <v>790</v>
      </c>
      <c r="D177" s="19" t="s">
        <v>921</v>
      </c>
      <c r="E177" s="19" t="s">
        <v>1472</v>
      </c>
      <c r="F177" s="19" t="s">
        <v>3</v>
      </c>
      <c r="G177" s="19"/>
      <c r="H177" s="19"/>
      <c r="I177" s="19"/>
      <c r="J177" s="20">
        <v>845</v>
      </c>
      <c r="K177" s="19"/>
      <c r="L177" s="19" t="s">
        <v>791</v>
      </c>
      <c r="M177" s="19" t="str">
        <f>HYPERLINK("https://ceds.ed.gov/cedselementdetails.aspx?termid=3845")</f>
        <v>https://ceds.ed.gov/cedselementdetails.aspx?termid=3845</v>
      </c>
    </row>
    <row r="178" spans="1:13" ht="60">
      <c r="A178" s="19" t="s">
        <v>6</v>
      </c>
      <c r="B178" s="19" t="s">
        <v>792</v>
      </c>
      <c r="C178" s="19" t="s">
        <v>793</v>
      </c>
      <c r="D178" s="19" t="s">
        <v>921</v>
      </c>
      <c r="E178" s="19" t="s">
        <v>1161</v>
      </c>
      <c r="F178" s="19" t="s">
        <v>3</v>
      </c>
      <c r="G178" s="19"/>
      <c r="H178" s="19"/>
      <c r="I178" s="19"/>
      <c r="J178" s="20">
        <v>853</v>
      </c>
      <c r="K178" s="19"/>
      <c r="L178" s="19" t="s">
        <v>794</v>
      </c>
      <c r="M178" s="19" t="str">
        <f>HYPERLINK("https://ceds.ed.gov/cedselementdetails.aspx?termid=3853")</f>
        <v>https://ceds.ed.gov/cedselementdetails.aspx?termid=3853</v>
      </c>
    </row>
    <row r="179" spans="1:13" ht="60">
      <c r="A179" s="19" t="s">
        <v>6</v>
      </c>
      <c r="B179" s="19" t="s">
        <v>1473</v>
      </c>
      <c r="C179" s="19" t="s">
        <v>1474</v>
      </c>
      <c r="D179" s="19" t="s">
        <v>921</v>
      </c>
      <c r="E179" s="19" t="s">
        <v>1086</v>
      </c>
      <c r="F179" s="19" t="s">
        <v>3</v>
      </c>
      <c r="G179" s="19"/>
      <c r="H179" s="19" t="s">
        <v>1475</v>
      </c>
      <c r="I179" s="19"/>
      <c r="J179" s="20">
        <v>859</v>
      </c>
      <c r="K179" s="19"/>
      <c r="L179" s="19" t="s">
        <v>1476</v>
      </c>
      <c r="M179" s="19" t="str">
        <f>HYPERLINK("https://ceds.ed.gov/cedselementdetails.aspx?termid=3859")</f>
        <v>https://ceds.ed.gov/cedselementdetails.aspx?termid=3859</v>
      </c>
    </row>
    <row r="180" spans="1:13" ht="60">
      <c r="A180" s="19" t="s">
        <v>6</v>
      </c>
      <c r="B180" s="19" t="s">
        <v>802</v>
      </c>
      <c r="C180" s="19" t="s">
        <v>803</v>
      </c>
      <c r="D180" s="19" t="s">
        <v>0</v>
      </c>
      <c r="E180" s="19" t="s">
        <v>1420</v>
      </c>
      <c r="F180" s="19" t="s">
        <v>3</v>
      </c>
      <c r="G180" s="19" t="s">
        <v>10</v>
      </c>
      <c r="H180" s="19"/>
      <c r="I180" s="19"/>
      <c r="J180" s="20">
        <v>830</v>
      </c>
      <c r="K180" s="19" t="s">
        <v>804</v>
      </c>
      <c r="L180" s="19" t="s">
        <v>805</v>
      </c>
      <c r="M180" s="19" t="str">
        <f>HYPERLINK("https://ceds.ed.gov/cedselementdetails.aspx?termid=3830")</f>
        <v>https://ceds.ed.gov/cedselementdetails.aspx?termid=3830</v>
      </c>
    </row>
    <row r="181" spans="1:13" ht="60">
      <c r="A181" s="19" t="s">
        <v>6</v>
      </c>
      <c r="B181" s="19" t="s">
        <v>806</v>
      </c>
      <c r="C181" s="19" t="s">
        <v>807</v>
      </c>
      <c r="D181" s="19" t="s">
        <v>0</v>
      </c>
      <c r="E181" s="19" t="s">
        <v>1420</v>
      </c>
      <c r="F181" s="19" t="s">
        <v>3</v>
      </c>
      <c r="G181" s="19" t="s">
        <v>10</v>
      </c>
      <c r="H181" s="19"/>
      <c r="I181" s="19"/>
      <c r="J181" s="20">
        <v>831</v>
      </c>
      <c r="K181" s="19" t="s">
        <v>808</v>
      </c>
      <c r="L181" s="19" t="s">
        <v>809</v>
      </c>
      <c r="M181" s="19" t="str">
        <f>HYPERLINK("https://ceds.ed.gov/cedselementdetails.aspx?termid=3831")</f>
        <v>https://ceds.ed.gov/cedselementdetails.aspx?termid=3831</v>
      </c>
    </row>
    <row r="182" spans="1:13" ht="60">
      <c r="A182" s="19" t="s">
        <v>6</v>
      </c>
      <c r="B182" s="19" t="s">
        <v>1479</v>
      </c>
      <c r="C182" s="19" t="s">
        <v>1480</v>
      </c>
      <c r="D182" s="19" t="s">
        <v>921</v>
      </c>
      <c r="E182" s="19" t="s">
        <v>1272</v>
      </c>
      <c r="F182" s="19" t="s">
        <v>3</v>
      </c>
      <c r="G182" s="19"/>
      <c r="H182" s="19"/>
      <c r="I182" s="19"/>
      <c r="J182" s="20">
        <v>850</v>
      </c>
      <c r="K182" s="19"/>
      <c r="L182" s="19" t="s">
        <v>1481</v>
      </c>
      <c r="M182" s="19" t="str">
        <f>HYPERLINK("https://ceds.ed.gov/cedselementdetails.aspx?termid=3850")</f>
        <v>https://ceds.ed.gov/cedselementdetails.aspx?termid=3850</v>
      </c>
    </row>
    <row r="183" spans="1:13" ht="60">
      <c r="A183" s="19" t="s">
        <v>6</v>
      </c>
      <c r="B183" s="19" t="s">
        <v>829</v>
      </c>
      <c r="C183" s="19" t="s">
        <v>830</v>
      </c>
      <c r="D183" s="19" t="s">
        <v>921</v>
      </c>
      <c r="E183" s="19" t="s">
        <v>1263</v>
      </c>
      <c r="F183" s="19" t="s">
        <v>3</v>
      </c>
      <c r="G183" s="19"/>
      <c r="H183" s="19"/>
      <c r="I183" s="19"/>
      <c r="J183" s="20">
        <v>822</v>
      </c>
      <c r="K183" s="19"/>
      <c r="L183" s="19" t="s">
        <v>831</v>
      </c>
      <c r="M183" s="19" t="str">
        <f>HYPERLINK("https://ceds.ed.gov/cedselementdetails.aspx?termid=3821")</f>
        <v>https://ceds.ed.gov/cedselementdetails.aspx?termid=3821</v>
      </c>
    </row>
    <row r="184" spans="1:13" ht="120">
      <c r="A184" s="19" t="s">
        <v>6</v>
      </c>
      <c r="B184" s="19" t="s">
        <v>1484</v>
      </c>
      <c r="C184" s="19" t="s">
        <v>776</v>
      </c>
      <c r="D184" s="21" t="s">
        <v>1031</v>
      </c>
      <c r="E184" s="19" t="s">
        <v>1230</v>
      </c>
      <c r="F184" s="19" t="s">
        <v>2</v>
      </c>
      <c r="G184" s="19"/>
      <c r="H184" s="19" t="s">
        <v>1485</v>
      </c>
      <c r="I184" s="19"/>
      <c r="J184" s="20">
        <v>353</v>
      </c>
      <c r="K184" s="19"/>
      <c r="L184" s="19" t="s">
        <v>1486</v>
      </c>
      <c r="M184" s="19" t="str">
        <f>HYPERLINK("https://ceds.ed.gov/cedselementdetails.aspx?termid=3352")</f>
        <v>https://ceds.ed.gov/cedselementdetails.aspx?termid=3352</v>
      </c>
    </row>
    <row r="185" spans="1:13" ht="45">
      <c r="A185" s="19" t="s">
        <v>6</v>
      </c>
      <c r="B185" s="19" t="s">
        <v>837</v>
      </c>
      <c r="C185" s="19" t="s">
        <v>838</v>
      </c>
      <c r="D185" s="19" t="s">
        <v>0</v>
      </c>
      <c r="E185" s="19" t="s">
        <v>1238</v>
      </c>
      <c r="F185" s="19" t="s">
        <v>3</v>
      </c>
      <c r="G185" s="19" t="s">
        <v>68</v>
      </c>
      <c r="H185" s="19"/>
      <c r="I185" s="19"/>
      <c r="J185" s="20">
        <v>986</v>
      </c>
      <c r="K185" s="19"/>
      <c r="L185" s="19" t="s">
        <v>839</v>
      </c>
      <c r="M185" s="19" t="str">
        <f>HYPERLINK("https://ceds.ed.gov/cedselementdetails.aspx?termid=3988")</f>
        <v>https://ceds.ed.gov/cedselementdetails.aspx?termid=3988</v>
      </c>
    </row>
    <row r="186" spans="1:13" ht="45">
      <c r="A186" s="19" t="s">
        <v>6</v>
      </c>
      <c r="B186" s="19" t="s">
        <v>840</v>
      </c>
      <c r="C186" s="19" t="s">
        <v>841</v>
      </c>
      <c r="D186" s="19" t="s">
        <v>0</v>
      </c>
      <c r="E186" s="19" t="s">
        <v>1238</v>
      </c>
      <c r="F186" s="19" t="s">
        <v>3</v>
      </c>
      <c r="G186" s="19" t="s">
        <v>68</v>
      </c>
      <c r="H186" s="19"/>
      <c r="I186" s="19"/>
      <c r="J186" s="20">
        <v>985</v>
      </c>
      <c r="K186" s="19"/>
      <c r="L186" s="19" t="s">
        <v>842</v>
      </c>
      <c r="M186" s="19" t="str">
        <f>HYPERLINK("https://ceds.ed.gov/cedselementdetails.aspx?termid=3986")</f>
        <v>https://ceds.ed.gov/cedselementdetails.aspx?termid=3986</v>
      </c>
    </row>
    <row r="187" spans="1:13" ht="135">
      <c r="A187" s="19" t="s">
        <v>6</v>
      </c>
      <c r="B187" s="19" t="s">
        <v>1490</v>
      </c>
      <c r="C187" s="19" t="s">
        <v>1491</v>
      </c>
      <c r="D187" s="21" t="s">
        <v>1492</v>
      </c>
      <c r="E187" s="19" t="s">
        <v>1284</v>
      </c>
      <c r="F187" s="19" t="s">
        <v>3</v>
      </c>
      <c r="G187" s="19"/>
      <c r="H187" s="19"/>
      <c r="I187" s="19"/>
      <c r="J187" s="20">
        <v>852</v>
      </c>
      <c r="K187" s="19"/>
      <c r="L187" s="19" t="s">
        <v>1493</v>
      </c>
      <c r="M187" s="19" t="str">
        <f>HYPERLINK("https://ceds.ed.gov/cedselementdetails.aspx?termid=3852")</f>
        <v>https://ceds.ed.gov/cedselementdetails.aspx?termid=3852</v>
      </c>
    </row>
    <row r="188" spans="1:13" ht="105">
      <c r="A188" s="19" t="s">
        <v>6</v>
      </c>
      <c r="B188" s="19" t="s">
        <v>1500</v>
      </c>
      <c r="C188" s="19" t="s">
        <v>1501</v>
      </c>
      <c r="D188" s="19" t="s">
        <v>921</v>
      </c>
      <c r="E188" s="19" t="s">
        <v>1502</v>
      </c>
      <c r="F188" s="19" t="s">
        <v>3</v>
      </c>
      <c r="G188" s="19"/>
      <c r="H188" s="19"/>
      <c r="I188" s="19"/>
      <c r="J188" s="20">
        <v>1001</v>
      </c>
      <c r="K188" s="19"/>
      <c r="L188" s="19" t="s">
        <v>1503</v>
      </c>
      <c r="M188" s="19" t="str">
        <f>HYPERLINK("https://ceds.ed.gov/cedselementdetails.aspx?termid=4004")</f>
        <v>https://ceds.ed.gov/cedselementdetails.aspx?termid=4004</v>
      </c>
    </row>
    <row r="189" spans="1:13" ht="45">
      <c r="A189" s="19" t="s">
        <v>6</v>
      </c>
      <c r="B189" s="19" t="s">
        <v>884</v>
      </c>
      <c r="C189" s="19" t="s">
        <v>885</v>
      </c>
      <c r="D189" s="19" t="s">
        <v>0</v>
      </c>
      <c r="E189" s="19" t="s">
        <v>1220</v>
      </c>
      <c r="F189" s="19" t="s">
        <v>3</v>
      </c>
      <c r="G189" s="19" t="s">
        <v>44</v>
      </c>
      <c r="H189" s="19"/>
      <c r="I189" s="19"/>
      <c r="J189" s="20">
        <v>865</v>
      </c>
      <c r="K189" s="19"/>
      <c r="L189" s="19" t="s">
        <v>886</v>
      </c>
      <c r="M189" s="19" t="str">
        <f>HYPERLINK("https://ceds.ed.gov/cedselementdetails.aspx?termid=3865")</f>
        <v>https://ceds.ed.gov/cedselementdetails.aspx?termid=3865</v>
      </c>
    </row>
    <row r="190" spans="1:13" ht="255">
      <c r="A190" s="19" t="s">
        <v>812</v>
      </c>
      <c r="B190" s="19" t="s">
        <v>810</v>
      </c>
      <c r="C190" s="19" t="s">
        <v>811</v>
      </c>
      <c r="D190" s="21" t="s">
        <v>1033</v>
      </c>
      <c r="E190" s="19" t="s">
        <v>1420</v>
      </c>
      <c r="F190" s="19"/>
      <c r="G190" s="19"/>
      <c r="H190" s="19"/>
      <c r="I190" s="19"/>
      <c r="J190" s="20">
        <v>357</v>
      </c>
      <c r="K190" s="19" t="s">
        <v>813</v>
      </c>
      <c r="L190" s="19" t="s">
        <v>814</v>
      </c>
      <c r="M190" s="19" t="str">
        <f>HYPERLINK("https://ceds.ed.gov/cedselementdetails.aspx?termid=3356")</f>
        <v>https://ceds.ed.gov/cedselementdetails.aspx?termid=3356</v>
      </c>
    </row>
    <row r="191" spans="1:13" ht="75">
      <c r="A191" s="19" t="s">
        <v>812</v>
      </c>
      <c r="B191" s="19" t="s">
        <v>815</v>
      </c>
      <c r="C191" s="19" t="s">
        <v>816</v>
      </c>
      <c r="D191" s="19" t="s">
        <v>0</v>
      </c>
      <c r="E191" s="19" t="s">
        <v>1420</v>
      </c>
      <c r="F191" s="19"/>
      <c r="G191" s="19" t="s">
        <v>220</v>
      </c>
      <c r="H191" s="19"/>
      <c r="I191" s="19"/>
      <c r="J191" s="20">
        <v>358</v>
      </c>
      <c r="K191" s="19" t="s">
        <v>817</v>
      </c>
      <c r="L191" s="19" t="s">
        <v>818</v>
      </c>
      <c r="M191" s="19" t="str">
        <f>HYPERLINK("https://ceds.ed.gov/cedselementdetails.aspx?termid=3357")</f>
        <v>https://ceds.ed.gov/cedselementdetails.aspx?termid=3357</v>
      </c>
    </row>
    <row r="192" spans="1:13" ht="409.5">
      <c r="A192" s="19" t="s">
        <v>45</v>
      </c>
      <c r="B192" s="19" t="s">
        <v>18</v>
      </c>
      <c r="C192" s="19" t="s">
        <v>19</v>
      </c>
      <c r="D192" s="19" t="s">
        <v>0</v>
      </c>
      <c r="E192" s="19" t="s">
        <v>1074</v>
      </c>
      <c r="F192" s="19" t="s">
        <v>1075</v>
      </c>
      <c r="G192" s="19" t="s">
        <v>20</v>
      </c>
      <c r="H192" s="19"/>
      <c r="I192" s="19"/>
      <c r="J192" s="20">
        <v>19</v>
      </c>
      <c r="K192" s="19"/>
      <c r="L192" s="19" t="s">
        <v>21</v>
      </c>
      <c r="M192" s="19" t="str">
        <f>HYPERLINK("https://ceds.ed.gov/cedselementdetails.aspx?termid=3019")</f>
        <v>https://ceds.ed.gov/cedselementdetails.aspx?termid=3019</v>
      </c>
    </row>
    <row r="193" spans="1:13" ht="409.5">
      <c r="A193" s="19" t="s">
        <v>45</v>
      </c>
      <c r="B193" s="19" t="s">
        <v>22</v>
      </c>
      <c r="C193" s="19" t="s">
        <v>23</v>
      </c>
      <c r="D193" s="19" t="s">
        <v>0</v>
      </c>
      <c r="E193" s="19" t="s">
        <v>1076</v>
      </c>
      <c r="F193" s="19" t="s">
        <v>1075</v>
      </c>
      <c r="G193" s="19" t="s">
        <v>20</v>
      </c>
      <c r="H193" s="19"/>
      <c r="I193" s="19"/>
      <c r="J193" s="20">
        <v>40</v>
      </c>
      <c r="K193" s="19"/>
      <c r="L193" s="19" t="s">
        <v>24</v>
      </c>
      <c r="M193" s="19" t="str">
        <f>HYPERLINK("https://ceds.ed.gov/cedselementdetails.aspx?termid=3040")</f>
        <v>https://ceds.ed.gov/cedselementdetails.aspx?termid=3040</v>
      </c>
    </row>
    <row r="194" spans="1:13" ht="409.5">
      <c r="A194" s="19" t="s">
        <v>45</v>
      </c>
      <c r="B194" s="19" t="s">
        <v>25</v>
      </c>
      <c r="C194" s="19" t="s">
        <v>26</v>
      </c>
      <c r="D194" s="19" t="s">
        <v>0</v>
      </c>
      <c r="E194" s="19" t="s">
        <v>1077</v>
      </c>
      <c r="F194" s="19" t="s">
        <v>1075</v>
      </c>
      <c r="G194" s="19" t="s">
        <v>20</v>
      </c>
      <c r="H194" s="19"/>
      <c r="I194" s="19"/>
      <c r="J194" s="20">
        <v>190</v>
      </c>
      <c r="K194" s="19"/>
      <c r="L194" s="19" t="s">
        <v>27</v>
      </c>
      <c r="M194" s="19" t="str">
        <f>HYPERLINK("https://ceds.ed.gov/cedselementdetails.aspx?termid=3190")</f>
        <v>https://ceds.ed.gov/cedselementdetails.aspx?termid=3190</v>
      </c>
    </row>
    <row r="195" spans="1:13" ht="409.5">
      <c r="A195" s="19" t="s">
        <v>45</v>
      </c>
      <c r="B195" s="19" t="s">
        <v>28</v>
      </c>
      <c r="C195" s="19" t="s">
        <v>29</v>
      </c>
      <c r="D195" s="19" t="s">
        <v>0</v>
      </c>
      <c r="E195" s="19" t="s">
        <v>1076</v>
      </c>
      <c r="F195" s="19" t="s">
        <v>1075</v>
      </c>
      <c r="G195" s="19" t="s">
        <v>30</v>
      </c>
      <c r="H195" s="19"/>
      <c r="I195" s="19"/>
      <c r="J195" s="20">
        <v>214</v>
      </c>
      <c r="K195" s="19"/>
      <c r="L195" s="19" t="s">
        <v>31</v>
      </c>
      <c r="M195" s="19" t="str">
        <f>HYPERLINK("https://ceds.ed.gov/cedselementdetails.aspx?termid=3214")</f>
        <v>https://ceds.ed.gov/cedselementdetails.aspx?termid=3214</v>
      </c>
    </row>
    <row r="196" spans="1:13" ht="409.5">
      <c r="A196" s="19" t="s">
        <v>45</v>
      </c>
      <c r="B196" s="19" t="s">
        <v>32</v>
      </c>
      <c r="C196" s="19" t="s">
        <v>33</v>
      </c>
      <c r="D196" s="19" t="s">
        <v>0</v>
      </c>
      <c r="E196" s="19" t="s">
        <v>1076</v>
      </c>
      <c r="F196" s="19" t="s">
        <v>1075</v>
      </c>
      <c r="G196" s="19" t="s">
        <v>17</v>
      </c>
      <c r="H196" s="19"/>
      <c r="I196" s="19"/>
      <c r="J196" s="20">
        <v>269</v>
      </c>
      <c r="K196" s="19"/>
      <c r="L196" s="19" t="s">
        <v>34</v>
      </c>
      <c r="M196" s="19" t="str">
        <f>HYPERLINK("https://ceds.ed.gov/cedselementdetails.aspx?termid=3269")</f>
        <v>https://ceds.ed.gov/cedselementdetails.aspx?termid=3269</v>
      </c>
    </row>
    <row r="197" spans="1:13" ht="150">
      <c r="A197" s="19" t="s">
        <v>45</v>
      </c>
      <c r="B197" s="19" t="s">
        <v>35</v>
      </c>
      <c r="C197" s="19" t="s">
        <v>36</v>
      </c>
      <c r="D197" s="21" t="s">
        <v>985</v>
      </c>
      <c r="E197" s="19" t="s">
        <v>1084</v>
      </c>
      <c r="F197" s="19" t="s">
        <v>1075</v>
      </c>
      <c r="G197" s="19" t="s">
        <v>20</v>
      </c>
      <c r="H197" s="19"/>
      <c r="I197" s="19"/>
      <c r="J197" s="20">
        <v>722</v>
      </c>
      <c r="K197" s="19"/>
      <c r="L197" s="19" t="s">
        <v>38</v>
      </c>
      <c r="M197" s="19" t="str">
        <f>HYPERLINK("https://ceds.ed.gov/cedselementdetails.aspx?termid=3698")</f>
        <v>https://ceds.ed.gov/cedselementdetails.aspx?termid=3698</v>
      </c>
    </row>
    <row r="198" spans="1:13" ht="300">
      <c r="A198" s="19" t="s">
        <v>45</v>
      </c>
      <c r="B198" s="19" t="s">
        <v>46</v>
      </c>
      <c r="C198" s="19" t="s">
        <v>47</v>
      </c>
      <c r="D198" s="21" t="s">
        <v>988</v>
      </c>
      <c r="E198" s="19" t="s">
        <v>1087</v>
      </c>
      <c r="F198" s="19" t="s">
        <v>1075</v>
      </c>
      <c r="G198" s="19"/>
      <c r="H198" s="19"/>
      <c r="I198" s="19" t="s">
        <v>48</v>
      </c>
      <c r="J198" s="20">
        <v>16</v>
      </c>
      <c r="K198" s="19"/>
      <c r="L198" s="19" t="s">
        <v>49</v>
      </c>
      <c r="M198" s="19" t="str">
        <f>HYPERLINK("https://ceds.ed.gov/cedselementdetails.aspx?termid=3655")</f>
        <v>https://ceds.ed.gov/cedselementdetails.aspx?termid=3655</v>
      </c>
    </row>
    <row r="199" spans="1:13" ht="60">
      <c r="A199" s="19" t="s">
        <v>45</v>
      </c>
      <c r="B199" s="19" t="s">
        <v>53</v>
      </c>
      <c r="C199" s="19" t="s">
        <v>54</v>
      </c>
      <c r="D199" s="19" t="s">
        <v>0</v>
      </c>
      <c r="E199" s="19" t="s">
        <v>1089</v>
      </c>
      <c r="F199" s="19" t="s">
        <v>3</v>
      </c>
      <c r="G199" s="19" t="s">
        <v>55</v>
      </c>
      <c r="H199" s="19"/>
      <c r="I199" s="19"/>
      <c r="J199" s="20">
        <v>791</v>
      </c>
      <c r="K199" s="19"/>
      <c r="L199" s="19" t="s">
        <v>56</v>
      </c>
      <c r="M199" s="19" t="str">
        <f>HYPERLINK("https://ceds.ed.gov/cedselementdetails.aspx?termid=3790")</f>
        <v>https://ceds.ed.gov/cedselementdetails.aspx?termid=3790</v>
      </c>
    </row>
    <row r="200" spans="1:13" ht="300">
      <c r="A200" s="19" t="s">
        <v>45</v>
      </c>
      <c r="B200" s="19" t="s">
        <v>57</v>
      </c>
      <c r="C200" s="19" t="s">
        <v>58</v>
      </c>
      <c r="D200" s="21" t="s">
        <v>988</v>
      </c>
      <c r="E200" s="19" t="s">
        <v>1087</v>
      </c>
      <c r="F200" s="19" t="s">
        <v>1075</v>
      </c>
      <c r="G200" s="19"/>
      <c r="H200" s="19"/>
      <c r="I200" s="19" t="s">
        <v>48</v>
      </c>
      <c r="J200" s="20">
        <v>20</v>
      </c>
      <c r="K200" s="19"/>
      <c r="L200" s="19" t="s">
        <v>57</v>
      </c>
      <c r="M200" s="19" t="str">
        <f>HYPERLINK("https://ceds.ed.gov/cedselementdetails.aspx?termid=3656")</f>
        <v>https://ceds.ed.gov/cedselementdetails.aspx?termid=3656</v>
      </c>
    </row>
    <row r="201" spans="1:13" ht="270">
      <c r="A201" s="19" t="s">
        <v>45</v>
      </c>
      <c r="B201" s="19" t="s">
        <v>279</v>
      </c>
      <c r="C201" s="19" t="s">
        <v>280</v>
      </c>
      <c r="D201" s="19" t="s">
        <v>0</v>
      </c>
      <c r="E201" s="19" t="s">
        <v>1210</v>
      </c>
      <c r="F201" s="19" t="s">
        <v>1075</v>
      </c>
      <c r="G201" s="19" t="s">
        <v>10</v>
      </c>
      <c r="H201" s="19"/>
      <c r="I201" s="19"/>
      <c r="J201" s="20">
        <v>33</v>
      </c>
      <c r="K201" s="19"/>
      <c r="L201" s="19" t="s">
        <v>279</v>
      </c>
      <c r="M201" s="19" t="str">
        <f>HYPERLINK("https://ceds.ed.gov/cedselementdetails.aspx?termid=3033")</f>
        <v>https://ceds.ed.gov/cedselementdetails.aspx?termid=3033</v>
      </c>
    </row>
    <row r="202" spans="1:13" ht="300">
      <c r="A202" s="19" t="s">
        <v>45</v>
      </c>
      <c r="B202" s="19" t="s">
        <v>282</v>
      </c>
      <c r="C202" s="19" t="s">
        <v>283</v>
      </c>
      <c r="D202" s="21" t="s">
        <v>988</v>
      </c>
      <c r="E202" s="19" t="s">
        <v>1087</v>
      </c>
      <c r="F202" s="19" t="s">
        <v>1075</v>
      </c>
      <c r="G202" s="19"/>
      <c r="H202" s="19"/>
      <c r="I202" s="19" t="s">
        <v>48</v>
      </c>
      <c r="J202" s="20">
        <v>34</v>
      </c>
      <c r="K202" s="19"/>
      <c r="L202" s="19" t="s">
        <v>284</v>
      </c>
      <c r="M202" s="19" t="str">
        <f>HYPERLINK("https://ceds.ed.gov/cedselementdetails.aspx?termid=3657")</f>
        <v>https://ceds.ed.gov/cedselementdetails.aspx?termid=3657</v>
      </c>
    </row>
    <row r="203" spans="1:13" ht="60">
      <c r="A203" s="19" t="s">
        <v>45</v>
      </c>
      <c r="B203" s="19" t="s">
        <v>285</v>
      </c>
      <c r="C203" s="19" t="s">
        <v>286</v>
      </c>
      <c r="D203" s="19" t="s">
        <v>0</v>
      </c>
      <c r="E203" s="19" t="s">
        <v>1211</v>
      </c>
      <c r="F203" s="19" t="s">
        <v>3</v>
      </c>
      <c r="G203" s="19" t="s">
        <v>10</v>
      </c>
      <c r="H203" s="19"/>
      <c r="I203" s="19"/>
      <c r="J203" s="20">
        <v>1059</v>
      </c>
      <c r="K203" s="19" t="s">
        <v>287</v>
      </c>
      <c r="L203" s="19" t="s">
        <v>288</v>
      </c>
      <c r="M203" s="19" t="str">
        <f>HYPERLINK("https://ceds.ed.gov/cedselementdetails.aspx?termid=4065")</f>
        <v>https://ceds.ed.gov/cedselementdetails.aspx?termid=4065</v>
      </c>
    </row>
    <row r="204" spans="1:13" ht="120">
      <c r="A204" s="19" t="s">
        <v>45</v>
      </c>
      <c r="B204" s="19" t="s">
        <v>289</v>
      </c>
      <c r="C204" s="19" t="s">
        <v>290</v>
      </c>
      <c r="D204" s="21" t="s">
        <v>1212</v>
      </c>
      <c r="E204" s="19" t="s">
        <v>1213</v>
      </c>
      <c r="F204" s="19" t="s">
        <v>3</v>
      </c>
      <c r="G204" s="19"/>
      <c r="H204" s="19"/>
      <c r="I204" s="19"/>
      <c r="J204" s="20">
        <v>806</v>
      </c>
      <c r="K204" s="19" t="s">
        <v>291</v>
      </c>
      <c r="L204" s="19" t="s">
        <v>292</v>
      </c>
      <c r="M204" s="19" t="str">
        <f>HYPERLINK("https://ceds.ed.gov/cedselementdetails.aspx?termid=3805")</f>
        <v>https://ceds.ed.gov/cedselementdetails.aspx?termid=3805</v>
      </c>
    </row>
    <row r="205" spans="1:13" ht="255">
      <c r="A205" s="19" t="s">
        <v>45</v>
      </c>
      <c r="B205" s="19" t="s">
        <v>293</v>
      </c>
      <c r="C205" s="19" t="s">
        <v>294</v>
      </c>
      <c r="D205" s="21" t="s">
        <v>999</v>
      </c>
      <c r="E205" s="19" t="s">
        <v>1214</v>
      </c>
      <c r="F205" s="19" t="s">
        <v>3</v>
      </c>
      <c r="G205" s="19"/>
      <c r="H205" s="19"/>
      <c r="I205" s="19"/>
      <c r="J205" s="20">
        <v>785</v>
      </c>
      <c r="K205" s="19"/>
      <c r="L205" s="19" t="s">
        <v>295</v>
      </c>
      <c r="M205" s="19" t="str">
        <f>HYPERLINK("https://ceds.ed.gov/cedselementdetails.aspx?termid=3782")</f>
        <v>https://ceds.ed.gov/cedselementdetails.aspx?termid=3782</v>
      </c>
    </row>
    <row r="206" spans="1:13" ht="90">
      <c r="A206" s="19" t="s">
        <v>45</v>
      </c>
      <c r="B206" s="19" t="s">
        <v>296</v>
      </c>
      <c r="C206" s="19" t="s">
        <v>297</v>
      </c>
      <c r="D206" s="19" t="s">
        <v>0</v>
      </c>
      <c r="E206" s="19" t="s">
        <v>1214</v>
      </c>
      <c r="F206" s="19" t="s">
        <v>3</v>
      </c>
      <c r="G206" s="19" t="s">
        <v>20</v>
      </c>
      <c r="H206" s="19"/>
      <c r="I206" s="19"/>
      <c r="J206" s="20">
        <v>1080</v>
      </c>
      <c r="K206" s="19"/>
      <c r="L206" s="19" t="s">
        <v>298</v>
      </c>
      <c r="M206" s="19" t="str">
        <f>HYPERLINK("https://ceds.ed.gov/cedselementdetails.aspx?termid=3781")</f>
        <v>https://ceds.ed.gov/cedselementdetails.aspx?termid=3781</v>
      </c>
    </row>
    <row r="207" spans="1:13" ht="409.5">
      <c r="A207" s="19" t="s">
        <v>45</v>
      </c>
      <c r="B207" s="19" t="s">
        <v>313</v>
      </c>
      <c r="C207" s="19" t="s">
        <v>314</v>
      </c>
      <c r="D207" s="21" t="s">
        <v>1221</v>
      </c>
      <c r="E207" s="19" t="s">
        <v>1222</v>
      </c>
      <c r="F207" s="19" t="s">
        <v>1075</v>
      </c>
      <c r="G207" s="19"/>
      <c r="H207" s="19"/>
      <c r="I207" s="19"/>
      <c r="J207" s="20">
        <v>50</v>
      </c>
      <c r="K207" s="19"/>
      <c r="L207" s="19" t="s">
        <v>315</v>
      </c>
      <c r="M207" s="19" t="str">
        <f>HYPERLINK("https://ceds.ed.gov/cedselementdetails.aspx?termid=3050")</f>
        <v>https://ceds.ed.gov/cedselementdetails.aspx?termid=3050</v>
      </c>
    </row>
    <row r="208" spans="1:13" ht="60">
      <c r="A208" s="19" t="s">
        <v>45</v>
      </c>
      <c r="B208" s="19" t="s">
        <v>320</v>
      </c>
      <c r="C208" s="19" t="s">
        <v>321</v>
      </c>
      <c r="D208" s="19" t="s">
        <v>0</v>
      </c>
      <c r="E208" s="19" t="s">
        <v>1229</v>
      </c>
      <c r="F208" s="19" t="s">
        <v>1075</v>
      </c>
      <c r="G208" s="19" t="s">
        <v>10</v>
      </c>
      <c r="H208" s="19"/>
      <c r="I208" s="19"/>
      <c r="J208" s="20">
        <v>69</v>
      </c>
      <c r="K208" s="19"/>
      <c r="L208" s="19" t="s">
        <v>322</v>
      </c>
      <c r="M208" s="19" t="str">
        <f>HYPERLINK("https://ceds.ed.gov/cedselementdetails.aspx?termid=3069")</f>
        <v>https://ceds.ed.gov/cedselementdetails.aspx?termid=3069</v>
      </c>
    </row>
    <row r="209" spans="1:13" ht="60">
      <c r="A209" s="19" t="s">
        <v>45</v>
      </c>
      <c r="B209" s="19" t="s">
        <v>323</v>
      </c>
      <c r="C209" s="19" t="s">
        <v>324</v>
      </c>
      <c r="D209" s="19" t="s">
        <v>0</v>
      </c>
      <c r="E209" s="19" t="s">
        <v>1229</v>
      </c>
      <c r="F209" s="19" t="s">
        <v>1075</v>
      </c>
      <c r="G209" s="19" t="s">
        <v>10</v>
      </c>
      <c r="H209" s="19"/>
      <c r="I209" s="19"/>
      <c r="J209" s="20">
        <v>70</v>
      </c>
      <c r="K209" s="19"/>
      <c r="L209" s="19" t="s">
        <v>325</v>
      </c>
      <c r="M209" s="19" t="str">
        <f>HYPERLINK("https://ceds.ed.gov/cedselementdetails.aspx?termid=3070")</f>
        <v>https://ceds.ed.gov/cedselementdetails.aspx?termid=3070</v>
      </c>
    </row>
    <row r="210" spans="1:13" ht="60">
      <c r="A210" s="19" t="s">
        <v>45</v>
      </c>
      <c r="B210" s="19" t="s">
        <v>333</v>
      </c>
      <c r="C210" s="19" t="s">
        <v>334</v>
      </c>
      <c r="D210" s="19" t="s">
        <v>0</v>
      </c>
      <c r="E210" s="19" t="s">
        <v>1231</v>
      </c>
      <c r="F210" s="19" t="s">
        <v>1075</v>
      </c>
      <c r="G210" s="19" t="s">
        <v>10</v>
      </c>
      <c r="H210" s="19"/>
      <c r="I210" s="19"/>
      <c r="J210" s="20">
        <v>344</v>
      </c>
      <c r="K210" s="19"/>
      <c r="L210" s="19" t="s">
        <v>335</v>
      </c>
      <c r="M210" s="19" t="str">
        <f>HYPERLINK("https://ceds.ed.gov/cedselementdetails.aspx?termid=3343")</f>
        <v>https://ceds.ed.gov/cedselementdetails.aspx?termid=3343</v>
      </c>
    </row>
    <row r="211" spans="1:13" ht="90">
      <c r="A211" s="19" t="s">
        <v>45</v>
      </c>
      <c r="B211" s="19" t="s">
        <v>336</v>
      </c>
      <c r="C211" s="19" t="s">
        <v>337</v>
      </c>
      <c r="D211" s="19" t="s">
        <v>0</v>
      </c>
      <c r="E211" s="19" t="s">
        <v>1231</v>
      </c>
      <c r="F211" s="19" t="s">
        <v>1075</v>
      </c>
      <c r="G211" s="19" t="s">
        <v>220</v>
      </c>
      <c r="H211" s="19"/>
      <c r="I211" s="19"/>
      <c r="J211" s="20">
        <v>342</v>
      </c>
      <c r="K211" s="19"/>
      <c r="L211" s="19" t="s">
        <v>338</v>
      </c>
      <c r="M211" s="19" t="str">
        <f>HYPERLINK("https://ceds.ed.gov/cedselementdetails.aspx?termid=3341")</f>
        <v>https://ceds.ed.gov/cedselementdetails.aspx?termid=3341</v>
      </c>
    </row>
    <row r="212" spans="1:13" ht="409.5">
      <c r="A212" s="19" t="s">
        <v>45</v>
      </c>
      <c r="B212" s="19" t="s">
        <v>339</v>
      </c>
      <c r="C212" s="19" t="s">
        <v>340</v>
      </c>
      <c r="D212" s="21" t="s">
        <v>1232</v>
      </c>
      <c r="E212" s="19" t="s">
        <v>1231</v>
      </c>
      <c r="F212" s="19" t="s">
        <v>2</v>
      </c>
      <c r="G212" s="19"/>
      <c r="H212" s="19" t="s">
        <v>341</v>
      </c>
      <c r="I212" s="19"/>
      <c r="J212" s="20">
        <v>343</v>
      </c>
      <c r="K212" s="19"/>
      <c r="L212" s="19" t="s">
        <v>342</v>
      </c>
      <c r="M212" s="19" t="str">
        <f>HYPERLINK("https://ceds.ed.gov/cedselementdetails.aspx?termid=3342")</f>
        <v>https://ceds.ed.gov/cedselementdetails.aspx?termid=3342</v>
      </c>
    </row>
    <row r="213" spans="1:13" ht="60">
      <c r="A213" s="19" t="s">
        <v>45</v>
      </c>
      <c r="B213" s="19" t="s">
        <v>358</v>
      </c>
      <c r="C213" s="19" t="s">
        <v>359</v>
      </c>
      <c r="D213" s="21" t="s">
        <v>987</v>
      </c>
      <c r="E213" s="19" t="s">
        <v>1238</v>
      </c>
      <c r="F213" s="19" t="s">
        <v>3</v>
      </c>
      <c r="G213" s="19"/>
      <c r="H213" s="19"/>
      <c r="I213" s="19"/>
      <c r="J213" s="20">
        <v>868</v>
      </c>
      <c r="K213" s="19"/>
      <c r="L213" s="19" t="s">
        <v>360</v>
      </c>
      <c r="M213" s="19" t="str">
        <f>HYPERLINK("https://ceds.ed.gov/cedselementdetails.aspx?termid=3868")</f>
        <v>https://ceds.ed.gov/cedselementdetails.aspx?termid=3868</v>
      </c>
    </row>
    <row r="214" spans="1:13" ht="195">
      <c r="A214" s="19" t="s">
        <v>45</v>
      </c>
      <c r="B214" s="19" t="s">
        <v>361</v>
      </c>
      <c r="C214" s="19" t="s">
        <v>362</v>
      </c>
      <c r="D214" s="19" t="s">
        <v>0</v>
      </c>
      <c r="E214" s="19" t="s">
        <v>1239</v>
      </c>
      <c r="F214" s="19" t="s">
        <v>1075</v>
      </c>
      <c r="G214" s="19" t="s">
        <v>363</v>
      </c>
      <c r="H214" s="19"/>
      <c r="I214" s="19"/>
      <c r="J214" s="20">
        <v>81</v>
      </c>
      <c r="K214" s="19"/>
      <c r="L214" s="19" t="s">
        <v>364</v>
      </c>
      <c r="M214" s="19" t="str">
        <f>HYPERLINK("https://ceds.ed.gov/cedselementdetails.aspx?termid=3081")</f>
        <v>https://ceds.ed.gov/cedselementdetails.aspx?termid=3081</v>
      </c>
    </row>
    <row r="215" spans="1:13" ht="180">
      <c r="A215" s="19" t="s">
        <v>45</v>
      </c>
      <c r="B215" s="19" t="s">
        <v>365</v>
      </c>
      <c r="C215" s="19" t="s">
        <v>366</v>
      </c>
      <c r="D215" s="21" t="s">
        <v>1240</v>
      </c>
      <c r="E215" s="19" t="s">
        <v>1213</v>
      </c>
      <c r="F215" s="19" t="s">
        <v>2</v>
      </c>
      <c r="G215" s="19"/>
      <c r="H215" s="19" t="s">
        <v>367</v>
      </c>
      <c r="I215" s="19"/>
      <c r="J215" s="20">
        <v>345</v>
      </c>
      <c r="K215" s="19"/>
      <c r="L215" s="19" t="s">
        <v>368</v>
      </c>
      <c r="M215" s="19" t="str">
        <f>HYPERLINK("https://ceds.ed.gov/cedselementdetails.aspx?termid=3344")</f>
        <v>https://ceds.ed.gov/cedselementdetails.aspx?termid=3344</v>
      </c>
    </row>
    <row r="216" spans="1:13" ht="45">
      <c r="A216" s="19" t="s">
        <v>45</v>
      </c>
      <c r="B216" s="19" t="s">
        <v>1241</v>
      </c>
      <c r="C216" s="19" t="s">
        <v>369</v>
      </c>
      <c r="D216" s="19" t="s">
        <v>921</v>
      </c>
      <c r="E216" s="19" t="s">
        <v>1089</v>
      </c>
      <c r="F216" s="19" t="s">
        <v>3</v>
      </c>
      <c r="G216" s="19"/>
      <c r="H216" s="19"/>
      <c r="I216" s="19"/>
      <c r="J216" s="20">
        <v>789</v>
      </c>
      <c r="K216" s="19"/>
      <c r="L216" s="19" t="s">
        <v>1242</v>
      </c>
      <c r="M216" s="19" t="str">
        <f>HYPERLINK("https://ceds.ed.gov/cedselementdetails.aspx?termid=3786")</f>
        <v>https://ceds.ed.gov/cedselementdetails.aspx?termid=3786</v>
      </c>
    </row>
    <row r="217" spans="1:13" ht="105">
      <c r="A217" s="19" t="s">
        <v>45</v>
      </c>
      <c r="B217" s="19" t="s">
        <v>384</v>
      </c>
      <c r="C217" s="19" t="s">
        <v>385</v>
      </c>
      <c r="D217" s="19" t="s">
        <v>0</v>
      </c>
      <c r="E217" s="19" t="s">
        <v>1261</v>
      </c>
      <c r="F217" s="19" t="s">
        <v>3</v>
      </c>
      <c r="G217" s="19" t="s">
        <v>20</v>
      </c>
      <c r="H217" s="19"/>
      <c r="I217" s="19"/>
      <c r="J217" s="20">
        <v>820</v>
      </c>
      <c r="K217" s="19"/>
      <c r="L217" s="19" t="s">
        <v>386</v>
      </c>
      <c r="M217" s="19" t="str">
        <f>HYPERLINK("https://ceds.ed.gov/cedselementdetails.aspx?termid=3819")</f>
        <v>https://ceds.ed.gov/cedselementdetails.aspx?termid=3819</v>
      </c>
    </row>
    <row r="218" spans="1:13" ht="30">
      <c r="A218" s="19" t="s">
        <v>45</v>
      </c>
      <c r="B218" s="19" t="s">
        <v>387</v>
      </c>
      <c r="C218" s="19" t="s">
        <v>388</v>
      </c>
      <c r="D218" s="19" t="s">
        <v>0</v>
      </c>
      <c r="E218" s="19" t="s">
        <v>1261</v>
      </c>
      <c r="F218" s="19" t="s">
        <v>3</v>
      </c>
      <c r="G218" s="19" t="s">
        <v>16</v>
      </c>
      <c r="H218" s="19"/>
      <c r="I218" s="19"/>
      <c r="J218" s="20">
        <v>821</v>
      </c>
      <c r="K218" s="19"/>
      <c r="L218" s="19" t="s">
        <v>389</v>
      </c>
      <c r="M218" s="19" t="str">
        <f>HYPERLINK("https://ceds.ed.gov/cedselementdetails.aspx?termid=3820")</f>
        <v>https://ceds.ed.gov/cedselementdetails.aspx?termid=3820</v>
      </c>
    </row>
    <row r="219" spans="1:13" ht="180">
      <c r="A219" s="19" t="s">
        <v>45</v>
      </c>
      <c r="B219" s="19" t="s">
        <v>390</v>
      </c>
      <c r="C219" s="19" t="s">
        <v>391</v>
      </c>
      <c r="D219" s="21" t="s">
        <v>1007</v>
      </c>
      <c r="E219" s="19" t="s">
        <v>1211</v>
      </c>
      <c r="F219" s="19" t="s">
        <v>3</v>
      </c>
      <c r="G219" s="19"/>
      <c r="H219" s="19"/>
      <c r="I219" s="19"/>
      <c r="J219" s="20">
        <v>813</v>
      </c>
      <c r="K219" s="19"/>
      <c r="L219" s="19" t="s">
        <v>392</v>
      </c>
      <c r="M219" s="19" t="str">
        <f>HYPERLINK("https://ceds.ed.gov/cedselementdetails.aspx?termid=3812")</f>
        <v>https://ceds.ed.gov/cedselementdetails.aspx?termid=3812</v>
      </c>
    </row>
    <row r="220" spans="1:13" ht="105">
      <c r="A220" s="19" t="s">
        <v>45</v>
      </c>
      <c r="B220" s="19" t="s">
        <v>413</v>
      </c>
      <c r="C220" s="19" t="s">
        <v>414</v>
      </c>
      <c r="D220" s="19" t="s">
        <v>0</v>
      </c>
      <c r="E220" s="19" t="s">
        <v>1089</v>
      </c>
      <c r="F220" s="19" t="s">
        <v>3</v>
      </c>
      <c r="G220" s="19" t="s">
        <v>55</v>
      </c>
      <c r="H220" s="19"/>
      <c r="I220" s="19"/>
      <c r="J220" s="20">
        <v>792</v>
      </c>
      <c r="K220" s="19"/>
      <c r="L220" s="19" t="s">
        <v>415</v>
      </c>
      <c r="M220" s="19" t="str">
        <f>HYPERLINK("https://ceds.ed.gov/cedselementdetails.aspx?termid=3791")</f>
        <v>https://ceds.ed.gov/cedselementdetails.aspx?termid=3791</v>
      </c>
    </row>
    <row r="221" spans="1:13" ht="409.5">
      <c r="A221" s="19" t="s">
        <v>45</v>
      </c>
      <c r="B221" s="19" t="s">
        <v>416</v>
      </c>
      <c r="C221" s="19" t="s">
        <v>417</v>
      </c>
      <c r="D221" s="21" t="s">
        <v>1009</v>
      </c>
      <c r="E221" s="19" t="s">
        <v>1284</v>
      </c>
      <c r="F221" s="19" t="s">
        <v>3</v>
      </c>
      <c r="G221" s="19"/>
      <c r="H221" s="19"/>
      <c r="I221" s="19"/>
      <c r="J221" s="20">
        <v>862</v>
      </c>
      <c r="K221" s="19" t="s">
        <v>418</v>
      </c>
      <c r="L221" s="19" t="s">
        <v>419</v>
      </c>
      <c r="M221" s="19" t="str">
        <f>HYPERLINK("https://ceds.ed.gov/cedselementdetails.aspx?termid=3862")</f>
        <v>https://ceds.ed.gov/cedselementdetails.aspx?termid=3862</v>
      </c>
    </row>
    <row r="222" spans="1:13" ht="409.5">
      <c r="A222" s="19" t="s">
        <v>45</v>
      </c>
      <c r="B222" s="19" t="s">
        <v>420</v>
      </c>
      <c r="C222" s="19" t="s">
        <v>421</v>
      </c>
      <c r="D222" s="21" t="s">
        <v>1010</v>
      </c>
      <c r="E222" s="19" t="s">
        <v>1285</v>
      </c>
      <c r="F222" s="19" t="s">
        <v>1075</v>
      </c>
      <c r="G222" s="19"/>
      <c r="H222" s="19"/>
      <c r="I222" s="19"/>
      <c r="J222" s="20">
        <v>87</v>
      </c>
      <c r="K222" s="19"/>
      <c r="L222" s="19" t="s">
        <v>422</v>
      </c>
      <c r="M222" s="19" t="str">
        <f>HYPERLINK("https://ceds.ed.gov/cedselementdetails.aspx?termid=3087")</f>
        <v>https://ceds.ed.gov/cedselementdetails.aspx?termid=3087</v>
      </c>
    </row>
    <row r="223" spans="1:13" ht="75">
      <c r="A223" s="19" t="s">
        <v>45</v>
      </c>
      <c r="B223" s="19" t="s">
        <v>430</v>
      </c>
      <c r="C223" s="19" t="s">
        <v>431</v>
      </c>
      <c r="D223" s="19" t="s">
        <v>0</v>
      </c>
      <c r="E223" s="19" t="s">
        <v>1287</v>
      </c>
      <c r="F223" s="19" t="s">
        <v>3</v>
      </c>
      <c r="G223" s="19" t="s">
        <v>10</v>
      </c>
      <c r="H223" s="19"/>
      <c r="I223" s="19"/>
      <c r="J223" s="20">
        <v>795</v>
      </c>
      <c r="K223" s="19"/>
      <c r="L223" s="19" t="s">
        <v>432</v>
      </c>
      <c r="M223" s="19" t="str">
        <f>HYPERLINK("https://ceds.ed.gov/cedselementdetails.aspx?termid=3794")</f>
        <v>https://ceds.ed.gov/cedselementdetails.aspx?termid=3794</v>
      </c>
    </row>
    <row r="224" spans="1:13" ht="75">
      <c r="A224" s="19" t="s">
        <v>45</v>
      </c>
      <c r="B224" s="19" t="s">
        <v>433</v>
      </c>
      <c r="C224" s="19" t="s">
        <v>434</v>
      </c>
      <c r="D224" s="19" t="s">
        <v>0</v>
      </c>
      <c r="E224" s="19" t="s">
        <v>1287</v>
      </c>
      <c r="F224" s="19" t="s">
        <v>1075</v>
      </c>
      <c r="G224" s="19" t="s">
        <v>10</v>
      </c>
      <c r="H224" s="19"/>
      <c r="I224" s="19"/>
      <c r="J224" s="20">
        <v>346</v>
      </c>
      <c r="K224" s="19"/>
      <c r="L224" s="19" t="s">
        <v>435</v>
      </c>
      <c r="M224" s="19" t="str">
        <f>HYPERLINK("https://ceds.ed.gov/cedselementdetails.aspx?termid=3345")</f>
        <v>https://ceds.ed.gov/cedselementdetails.aspx?termid=3345</v>
      </c>
    </row>
    <row r="225" spans="1:13" ht="210">
      <c r="A225" s="19" t="s">
        <v>45</v>
      </c>
      <c r="B225" s="19" t="s">
        <v>436</v>
      </c>
      <c r="C225" s="19" t="s">
        <v>43</v>
      </c>
      <c r="D225" s="21" t="s">
        <v>1013</v>
      </c>
      <c r="E225" s="19" t="s">
        <v>1288</v>
      </c>
      <c r="F225" s="19" t="s">
        <v>1075</v>
      </c>
      <c r="G225" s="19"/>
      <c r="H225" s="19"/>
      <c r="I225" s="19"/>
      <c r="J225" s="20">
        <v>347</v>
      </c>
      <c r="K225" s="19"/>
      <c r="L225" s="19" t="s">
        <v>437</v>
      </c>
      <c r="M225" s="19" t="str">
        <f>HYPERLINK("https://ceds.ed.gov/cedselementdetails.aspx?termid=3346")</f>
        <v>https://ceds.ed.gov/cedselementdetails.aspx?termid=3346</v>
      </c>
    </row>
    <row r="226" spans="1:13" ht="60">
      <c r="A226" s="19" t="s">
        <v>45</v>
      </c>
      <c r="B226" s="19" t="s">
        <v>445</v>
      </c>
      <c r="C226" s="19" t="s">
        <v>446</v>
      </c>
      <c r="D226" s="19" t="s">
        <v>1295</v>
      </c>
      <c r="E226" s="19" t="s">
        <v>1220</v>
      </c>
      <c r="F226" s="19" t="s">
        <v>3</v>
      </c>
      <c r="G226" s="19"/>
      <c r="H226" s="19"/>
      <c r="I226" s="19"/>
      <c r="J226" s="20">
        <v>984</v>
      </c>
      <c r="K226" s="19"/>
      <c r="L226" s="19" t="s">
        <v>447</v>
      </c>
      <c r="M226" s="19" t="str">
        <f>HYPERLINK("https://ceds.ed.gov/cedselementdetails.aspx?termid=3985")</f>
        <v>https://ceds.ed.gov/cedselementdetails.aspx?termid=3985</v>
      </c>
    </row>
    <row r="227" spans="1:13" ht="90">
      <c r="A227" s="19" t="s">
        <v>45</v>
      </c>
      <c r="B227" s="19" t="s">
        <v>451</v>
      </c>
      <c r="C227" s="19" t="s">
        <v>452</v>
      </c>
      <c r="D227" s="19" t="s">
        <v>0</v>
      </c>
      <c r="E227" s="19" t="s">
        <v>1297</v>
      </c>
      <c r="F227" s="19" t="s">
        <v>3</v>
      </c>
      <c r="G227" s="19" t="s">
        <v>20</v>
      </c>
      <c r="H227" s="19"/>
      <c r="I227" s="19"/>
      <c r="J227" s="20">
        <v>787</v>
      </c>
      <c r="K227" s="19"/>
      <c r="L227" s="19" t="s">
        <v>453</v>
      </c>
      <c r="M227" s="19" t="str">
        <f>HYPERLINK("https://ceds.ed.gov/cedselementdetails.aspx?termid=3784")</f>
        <v>https://ceds.ed.gov/cedselementdetails.aspx?termid=3784</v>
      </c>
    </row>
    <row r="228" spans="1:13" ht="45">
      <c r="A228" s="19" t="s">
        <v>45</v>
      </c>
      <c r="B228" s="19" t="s">
        <v>457</v>
      </c>
      <c r="C228" s="19" t="s">
        <v>458</v>
      </c>
      <c r="D228" s="19" t="s">
        <v>0</v>
      </c>
      <c r="E228" s="19" t="s">
        <v>1211</v>
      </c>
      <c r="F228" s="19" t="s">
        <v>3</v>
      </c>
      <c r="G228" s="19" t="s">
        <v>10</v>
      </c>
      <c r="H228" s="19"/>
      <c r="I228" s="19"/>
      <c r="J228" s="20">
        <v>1060</v>
      </c>
      <c r="K228" s="19"/>
      <c r="L228" s="19" t="s">
        <v>459</v>
      </c>
      <c r="M228" s="19" t="str">
        <f>HYPERLINK("https://ceds.ed.gov/cedselementdetails.aspx?termid=4066")</f>
        <v>https://ceds.ed.gov/cedselementdetails.aspx?termid=4066</v>
      </c>
    </row>
    <row r="229" spans="1:13" ht="409.5">
      <c r="A229" s="19" t="s">
        <v>45</v>
      </c>
      <c r="B229" s="19" t="s">
        <v>460</v>
      </c>
      <c r="C229" s="19" t="s">
        <v>461</v>
      </c>
      <c r="D229" s="19" t="s">
        <v>0</v>
      </c>
      <c r="E229" s="19" t="s">
        <v>1299</v>
      </c>
      <c r="F229" s="19" t="s">
        <v>1075</v>
      </c>
      <c r="G229" s="19" t="s">
        <v>254</v>
      </c>
      <c r="H229" s="19"/>
      <c r="I229" s="19" t="s">
        <v>462</v>
      </c>
      <c r="J229" s="20">
        <v>115</v>
      </c>
      <c r="K229" s="19"/>
      <c r="L229" s="19" t="s">
        <v>463</v>
      </c>
      <c r="M229" s="19" t="str">
        <f>HYPERLINK("https://ceds.ed.gov/cedselementdetails.aspx?termid=3115")</f>
        <v>https://ceds.ed.gov/cedselementdetails.aspx?termid=3115</v>
      </c>
    </row>
    <row r="230" spans="1:13" ht="409.5">
      <c r="A230" s="19" t="s">
        <v>45</v>
      </c>
      <c r="B230" s="19" t="s">
        <v>467</v>
      </c>
      <c r="C230" s="19" t="s">
        <v>468</v>
      </c>
      <c r="D230" s="21" t="s">
        <v>1300</v>
      </c>
      <c r="E230" s="19" t="s">
        <v>1238</v>
      </c>
      <c r="F230" s="19" t="s">
        <v>3</v>
      </c>
      <c r="G230" s="19"/>
      <c r="H230" s="19"/>
      <c r="I230" s="19"/>
      <c r="J230" s="20">
        <v>866</v>
      </c>
      <c r="K230" s="19"/>
      <c r="L230" s="19" t="s">
        <v>469</v>
      </c>
      <c r="M230" s="19" t="str">
        <f>HYPERLINK("https://ceds.ed.gov/cedselementdetails.aspx?termid=3866")</f>
        <v>https://ceds.ed.gov/cedselementdetails.aspx?termid=3866</v>
      </c>
    </row>
    <row r="231" spans="1:13" ht="409.5">
      <c r="A231" s="19" t="s">
        <v>45</v>
      </c>
      <c r="B231" s="19" t="s">
        <v>470</v>
      </c>
      <c r="C231" s="19" t="s">
        <v>471</v>
      </c>
      <c r="D231" s="19" t="s">
        <v>0</v>
      </c>
      <c r="E231" s="19" t="s">
        <v>1301</v>
      </c>
      <c r="F231" s="19" t="s">
        <v>1075</v>
      </c>
      <c r="G231" s="19" t="s">
        <v>319</v>
      </c>
      <c r="H231" s="19"/>
      <c r="I231" s="19" t="s">
        <v>462</v>
      </c>
      <c r="J231" s="20">
        <v>121</v>
      </c>
      <c r="K231" s="19"/>
      <c r="L231" s="19" t="s">
        <v>472</v>
      </c>
      <c r="M231" s="19" t="str">
        <f>HYPERLINK("https://ceds.ed.gov/cedselementdetails.aspx?termid=3121")</f>
        <v>https://ceds.ed.gov/cedselementdetails.aspx?termid=3121</v>
      </c>
    </row>
    <row r="232" spans="1:13" ht="120">
      <c r="A232" s="19" t="s">
        <v>45</v>
      </c>
      <c r="B232" s="19" t="s">
        <v>483</v>
      </c>
      <c r="C232" s="19" t="s">
        <v>484</v>
      </c>
      <c r="D232" s="21" t="s">
        <v>1306</v>
      </c>
      <c r="E232" s="19" t="s">
        <v>1089</v>
      </c>
      <c r="F232" s="19" t="s">
        <v>3</v>
      </c>
      <c r="G232" s="19"/>
      <c r="H232" s="19"/>
      <c r="I232" s="19"/>
      <c r="J232" s="20">
        <v>818</v>
      </c>
      <c r="K232" s="19"/>
      <c r="L232" s="19" t="s">
        <v>485</v>
      </c>
      <c r="M232" s="19" t="str">
        <f>HYPERLINK("https://ceds.ed.gov/cedselementdetails.aspx?termid=3817")</f>
        <v>https://ceds.ed.gov/cedselementdetails.aspx?termid=3817</v>
      </c>
    </row>
    <row r="233" spans="1:13" ht="409.5">
      <c r="A233" s="19" t="s">
        <v>45</v>
      </c>
      <c r="B233" s="19" t="s">
        <v>486</v>
      </c>
      <c r="C233" s="19" t="s">
        <v>487</v>
      </c>
      <c r="D233" s="21" t="s">
        <v>1307</v>
      </c>
      <c r="E233" s="19" t="s">
        <v>1308</v>
      </c>
      <c r="F233" s="19" t="s">
        <v>2</v>
      </c>
      <c r="G233" s="19"/>
      <c r="H233" s="19" t="s">
        <v>488</v>
      </c>
      <c r="I233" s="19"/>
      <c r="J233" s="20">
        <v>141</v>
      </c>
      <c r="K233" s="19"/>
      <c r="L233" s="19" t="s">
        <v>489</v>
      </c>
      <c r="M233" s="19" t="str">
        <f>HYPERLINK("https://ceds.ed.gov/cedselementdetails.aspx?termid=3141")</f>
        <v>https://ceds.ed.gov/cedselementdetails.aspx?termid=3141</v>
      </c>
    </row>
    <row r="234" spans="1:13" ht="315">
      <c r="A234" s="19" t="s">
        <v>45</v>
      </c>
      <c r="B234" s="19" t="s">
        <v>490</v>
      </c>
      <c r="C234" s="19" t="s">
        <v>491</v>
      </c>
      <c r="D234" s="19" t="s">
        <v>0</v>
      </c>
      <c r="E234" s="19" t="s">
        <v>1309</v>
      </c>
      <c r="F234" s="19" t="s">
        <v>1075</v>
      </c>
      <c r="G234" s="19" t="s">
        <v>10</v>
      </c>
      <c r="H234" s="19"/>
      <c r="I234" s="19" t="s">
        <v>492</v>
      </c>
      <c r="J234" s="20">
        <v>143</v>
      </c>
      <c r="K234" s="19"/>
      <c r="L234" s="19" t="s">
        <v>493</v>
      </c>
      <c r="M234" s="19" t="str">
        <f>HYPERLINK("https://ceds.ed.gov/cedselementdetails.aspx?termid=3143")</f>
        <v>https://ceds.ed.gov/cedselementdetails.aspx?termid=3143</v>
      </c>
    </row>
    <row r="235" spans="1:13" ht="300">
      <c r="A235" s="19" t="s">
        <v>45</v>
      </c>
      <c r="B235" s="19" t="s">
        <v>494</v>
      </c>
      <c r="C235" s="19" t="s">
        <v>495</v>
      </c>
      <c r="D235" s="21" t="s">
        <v>988</v>
      </c>
      <c r="E235" s="19" t="s">
        <v>1087</v>
      </c>
      <c r="F235" s="19" t="s">
        <v>1075</v>
      </c>
      <c r="G235" s="19"/>
      <c r="H235" s="19"/>
      <c r="I235" s="19" t="s">
        <v>48</v>
      </c>
      <c r="J235" s="20">
        <v>144</v>
      </c>
      <c r="K235" s="19"/>
      <c r="L235" s="19" t="s">
        <v>496</v>
      </c>
      <c r="M235" s="19" t="str">
        <f>HYPERLINK("https://ceds.ed.gov/cedselementdetails.aspx?termid=3144")</f>
        <v>https://ceds.ed.gov/cedselementdetails.aspx?termid=3144</v>
      </c>
    </row>
    <row r="236" spans="1:13" ht="45">
      <c r="A236" s="19" t="s">
        <v>45</v>
      </c>
      <c r="B236" s="19" t="s">
        <v>500</v>
      </c>
      <c r="C236" s="19" t="s">
        <v>501</v>
      </c>
      <c r="D236" s="19" t="s">
        <v>0</v>
      </c>
      <c r="E236" s="19" t="s">
        <v>1287</v>
      </c>
      <c r="F236" s="19" t="s">
        <v>3</v>
      </c>
      <c r="G236" s="19" t="s">
        <v>55</v>
      </c>
      <c r="H236" s="19"/>
      <c r="I236" s="19"/>
      <c r="J236" s="20">
        <v>797</v>
      </c>
      <c r="K236" s="19"/>
      <c r="L236" s="19" t="s">
        <v>502</v>
      </c>
      <c r="M236" s="19" t="str">
        <f>HYPERLINK("https://ceds.ed.gov/cedselementdetails.aspx?termid=3796")</f>
        <v>https://ceds.ed.gov/cedselementdetails.aspx?termid=3796</v>
      </c>
    </row>
    <row r="237" spans="1:13" ht="45">
      <c r="A237" s="19" t="s">
        <v>45</v>
      </c>
      <c r="B237" s="19" t="s">
        <v>506</v>
      </c>
      <c r="C237" s="19" t="s">
        <v>507</v>
      </c>
      <c r="D237" s="19" t="s">
        <v>0</v>
      </c>
      <c r="E237" s="19" t="s">
        <v>1287</v>
      </c>
      <c r="F237" s="19" t="s">
        <v>3</v>
      </c>
      <c r="G237" s="19" t="s">
        <v>55</v>
      </c>
      <c r="H237" s="19"/>
      <c r="I237" s="19"/>
      <c r="J237" s="20">
        <v>796</v>
      </c>
      <c r="K237" s="19"/>
      <c r="L237" s="19" t="s">
        <v>508</v>
      </c>
      <c r="M237" s="19" t="str">
        <f>HYPERLINK("https://ceds.ed.gov/cedselementdetails.aspx?termid=3795")</f>
        <v>https://ceds.ed.gov/cedselementdetails.aspx?termid=3795</v>
      </c>
    </row>
    <row r="238" spans="1:13" ht="195">
      <c r="A238" s="19" t="s">
        <v>45</v>
      </c>
      <c r="B238" s="19" t="s">
        <v>530</v>
      </c>
      <c r="C238" s="19" t="s">
        <v>531</v>
      </c>
      <c r="D238" s="9" t="s">
        <v>150</v>
      </c>
      <c r="E238" s="19" t="s">
        <v>1361</v>
      </c>
      <c r="F238" s="19" t="s">
        <v>1075</v>
      </c>
      <c r="G238" s="19"/>
      <c r="H238" s="19"/>
      <c r="I238" s="19"/>
      <c r="J238" s="20">
        <v>317</v>
      </c>
      <c r="K238" s="19"/>
      <c r="L238" s="19" t="s">
        <v>532</v>
      </c>
      <c r="M238" s="19" t="str">
        <f>HYPERLINK("https://ceds.ed.gov/cedselementdetails.aspx?termid=3317")</f>
        <v>https://ceds.ed.gov/cedselementdetails.aspx?termid=3317</v>
      </c>
    </row>
    <row r="239" spans="1:13" ht="135">
      <c r="A239" s="19" t="s">
        <v>45</v>
      </c>
      <c r="B239" s="19" t="s">
        <v>533</v>
      </c>
      <c r="C239" s="19" t="s">
        <v>534</v>
      </c>
      <c r="D239" s="21" t="s">
        <v>1020</v>
      </c>
      <c r="E239" s="19" t="s">
        <v>1366</v>
      </c>
      <c r="F239" s="19" t="s">
        <v>1075</v>
      </c>
      <c r="G239" s="19"/>
      <c r="H239" s="19"/>
      <c r="I239" s="19"/>
      <c r="J239" s="20">
        <v>316</v>
      </c>
      <c r="K239" s="19"/>
      <c r="L239" s="19" t="s">
        <v>535</v>
      </c>
      <c r="M239" s="19" t="str">
        <f>HYPERLINK("https://ceds.ed.gov/cedselementdetails.aspx?termid=3316")</f>
        <v>https://ceds.ed.gov/cedselementdetails.aspx?termid=3316</v>
      </c>
    </row>
    <row r="240" spans="1:13" ht="409.5">
      <c r="A240" s="19" t="s">
        <v>45</v>
      </c>
      <c r="B240" s="19" t="s">
        <v>536</v>
      </c>
      <c r="C240" s="19" t="s">
        <v>537</v>
      </c>
      <c r="D240" s="19" t="s">
        <v>0</v>
      </c>
      <c r="E240" s="19" t="s">
        <v>1299</v>
      </c>
      <c r="F240" s="19" t="s">
        <v>1075</v>
      </c>
      <c r="G240" s="19" t="s">
        <v>254</v>
      </c>
      <c r="H240" s="19"/>
      <c r="I240" s="19" t="s">
        <v>462</v>
      </c>
      <c r="J240" s="20">
        <v>172</v>
      </c>
      <c r="K240" s="19" t="s">
        <v>538</v>
      </c>
      <c r="L240" s="19" t="s">
        <v>539</v>
      </c>
      <c r="M240" s="19" t="str">
        <f>HYPERLINK("https://ceds.ed.gov/cedselementdetails.aspx?termid=3172")</f>
        <v>https://ceds.ed.gov/cedselementdetails.aspx?termid=3172</v>
      </c>
    </row>
    <row r="241" spans="1:13" ht="120">
      <c r="A241" s="19" t="s">
        <v>45</v>
      </c>
      <c r="B241" s="19" t="s">
        <v>655</v>
      </c>
      <c r="C241" s="19" t="s">
        <v>656</v>
      </c>
      <c r="D241" s="21" t="s">
        <v>1023</v>
      </c>
      <c r="E241" s="19" t="s">
        <v>1089</v>
      </c>
      <c r="F241" s="19" t="s">
        <v>1075</v>
      </c>
      <c r="G241" s="19"/>
      <c r="H241" s="19"/>
      <c r="I241" s="19"/>
      <c r="J241" s="20">
        <v>341</v>
      </c>
      <c r="K241" s="19"/>
      <c r="L241" s="19" t="s">
        <v>657</v>
      </c>
      <c r="M241" s="19" t="str">
        <f>HYPERLINK("https://ceds.ed.gov/cedselementdetails.aspx?termid=3340")</f>
        <v>https://ceds.ed.gov/cedselementdetails.aspx?termid=3340</v>
      </c>
    </row>
    <row r="242" spans="1:13" ht="409.5">
      <c r="A242" s="19" t="s">
        <v>45</v>
      </c>
      <c r="B242" s="19" t="s">
        <v>661</v>
      </c>
      <c r="C242" s="19" t="s">
        <v>662</v>
      </c>
      <c r="D242" s="19" t="s">
        <v>0</v>
      </c>
      <c r="E242" s="19" t="s">
        <v>1299</v>
      </c>
      <c r="F242" s="19" t="s">
        <v>1075</v>
      </c>
      <c r="G242" s="19" t="s">
        <v>254</v>
      </c>
      <c r="H242" s="19"/>
      <c r="I242" s="19" t="s">
        <v>462</v>
      </c>
      <c r="J242" s="20">
        <v>184</v>
      </c>
      <c r="K242" s="19"/>
      <c r="L242" s="19" t="s">
        <v>663</v>
      </c>
      <c r="M242" s="19" t="str">
        <f>HYPERLINK("https://ceds.ed.gov/cedselementdetails.aspx?termid=3184")</f>
        <v>https://ceds.ed.gov/cedselementdetails.aspx?termid=3184</v>
      </c>
    </row>
    <row r="243" spans="1:13" ht="165">
      <c r="A243" s="19" t="s">
        <v>45</v>
      </c>
      <c r="B243" s="19" t="s">
        <v>664</v>
      </c>
      <c r="C243" s="19" t="s">
        <v>665</v>
      </c>
      <c r="D243" s="19" t="s">
        <v>0</v>
      </c>
      <c r="E243" s="19" t="s">
        <v>1409</v>
      </c>
      <c r="F243" s="19" t="s">
        <v>1075</v>
      </c>
      <c r="G243" s="19" t="s">
        <v>16</v>
      </c>
      <c r="H243" s="19"/>
      <c r="I243" s="19"/>
      <c r="J243" s="20">
        <v>191</v>
      </c>
      <c r="K243" s="19"/>
      <c r="L243" s="19" t="s">
        <v>666</v>
      </c>
      <c r="M243" s="19" t="str">
        <f>HYPERLINK("https://ceds.ed.gov/cedselementdetails.aspx?termid=3191")</f>
        <v>https://ceds.ed.gov/cedselementdetails.aspx?termid=3191</v>
      </c>
    </row>
    <row r="244" spans="1:13" ht="45">
      <c r="A244" s="19" t="s">
        <v>45</v>
      </c>
      <c r="B244" s="19" t="s">
        <v>667</v>
      </c>
      <c r="C244" s="19" t="s">
        <v>668</v>
      </c>
      <c r="D244" s="19" t="s">
        <v>0</v>
      </c>
      <c r="E244" s="19" t="s">
        <v>1213</v>
      </c>
      <c r="F244" s="19" t="s">
        <v>3</v>
      </c>
      <c r="G244" s="19" t="s">
        <v>16</v>
      </c>
      <c r="H244" s="19"/>
      <c r="I244" s="19"/>
      <c r="J244" s="20">
        <v>1058</v>
      </c>
      <c r="K244" s="19"/>
      <c r="L244" s="19" t="s">
        <v>669</v>
      </c>
      <c r="M244" s="19" t="str">
        <f>HYPERLINK("https://ceds.ed.gov/cedselementdetails.aspx?termid=4064")</f>
        <v>https://ceds.ed.gov/cedselementdetails.aspx?termid=4064</v>
      </c>
    </row>
    <row r="245" spans="1:13" ht="300">
      <c r="A245" s="19" t="s">
        <v>45</v>
      </c>
      <c r="B245" s="19" t="s">
        <v>670</v>
      </c>
      <c r="C245" s="19" t="s">
        <v>671</v>
      </c>
      <c r="D245" s="21" t="s">
        <v>988</v>
      </c>
      <c r="E245" s="19" t="s">
        <v>1087</v>
      </c>
      <c r="F245" s="19" t="s">
        <v>1075</v>
      </c>
      <c r="G245" s="19"/>
      <c r="H245" s="19"/>
      <c r="I245" s="19" t="s">
        <v>48</v>
      </c>
      <c r="J245" s="20">
        <v>192</v>
      </c>
      <c r="K245" s="19"/>
      <c r="L245" s="19" t="s">
        <v>672</v>
      </c>
      <c r="M245" s="19" t="str">
        <f>HYPERLINK("https://ceds.ed.gov/cedselementdetails.aspx?termid=3658")</f>
        <v>https://ceds.ed.gov/cedselementdetails.aspx?termid=3658</v>
      </c>
    </row>
    <row r="246" spans="1:13" ht="75">
      <c r="A246" s="19" t="s">
        <v>45</v>
      </c>
      <c r="B246" s="19" t="s">
        <v>673</v>
      </c>
      <c r="C246" s="19" t="s">
        <v>674</v>
      </c>
      <c r="D246" s="19" t="s">
        <v>0</v>
      </c>
      <c r="E246" s="19" t="s">
        <v>1089</v>
      </c>
      <c r="F246" s="19" t="s">
        <v>3</v>
      </c>
      <c r="G246" s="19" t="s">
        <v>55</v>
      </c>
      <c r="H246" s="19"/>
      <c r="I246" s="19"/>
      <c r="J246" s="20">
        <v>817</v>
      </c>
      <c r="K246" s="19"/>
      <c r="L246" s="19" t="s">
        <v>675</v>
      </c>
      <c r="M246" s="19" t="str">
        <f>HYPERLINK("https://ceds.ed.gov/cedselementdetails.aspx?termid=3816")</f>
        <v>https://ceds.ed.gov/cedselementdetails.aspx?termid=3816</v>
      </c>
    </row>
    <row r="247" spans="1:13" ht="105">
      <c r="A247" s="19" t="s">
        <v>45</v>
      </c>
      <c r="B247" s="19" t="s">
        <v>698</v>
      </c>
      <c r="C247" s="19" t="s">
        <v>699</v>
      </c>
      <c r="D247" s="19" t="s">
        <v>0</v>
      </c>
      <c r="E247" s="19" t="s">
        <v>1089</v>
      </c>
      <c r="F247" s="19" t="s">
        <v>3</v>
      </c>
      <c r="G247" s="19" t="s">
        <v>55</v>
      </c>
      <c r="H247" s="19"/>
      <c r="I247" s="19"/>
      <c r="J247" s="20">
        <v>816</v>
      </c>
      <c r="K247" s="19"/>
      <c r="L247" s="19" t="s">
        <v>700</v>
      </c>
      <c r="M247" s="19" t="str">
        <f>HYPERLINK("https://ceds.ed.gov/cedselementdetails.aspx?termid=3815")</f>
        <v>https://ceds.ed.gov/cedselementdetails.aspx?termid=3815</v>
      </c>
    </row>
    <row r="248" spans="1:13" ht="120">
      <c r="A248" s="19" t="s">
        <v>45</v>
      </c>
      <c r="B248" s="19" t="s">
        <v>710</v>
      </c>
      <c r="C248" s="19" t="s">
        <v>711</v>
      </c>
      <c r="D248" s="19" t="s">
        <v>0</v>
      </c>
      <c r="E248" s="19" t="s">
        <v>1425</v>
      </c>
      <c r="F248" s="19" t="s">
        <v>1075</v>
      </c>
      <c r="G248" s="19" t="s">
        <v>16</v>
      </c>
      <c r="H248" s="19"/>
      <c r="I248" s="19"/>
      <c r="J248" s="20">
        <v>204</v>
      </c>
      <c r="K248" s="19"/>
      <c r="L248" s="19" t="s">
        <v>712</v>
      </c>
      <c r="M248" s="19" t="str">
        <f>HYPERLINK("https://ceds.ed.gov/cedselementdetails.aspx?termid=3204")</f>
        <v>https://ceds.ed.gov/cedselementdetails.aspx?termid=3204</v>
      </c>
    </row>
    <row r="249" spans="1:13" ht="409.5">
      <c r="A249" s="19" t="s">
        <v>45</v>
      </c>
      <c r="B249" s="19" t="s">
        <v>713</v>
      </c>
      <c r="C249" s="19" t="s">
        <v>714</v>
      </c>
      <c r="D249" s="19" t="s">
        <v>0</v>
      </c>
      <c r="E249" s="19" t="s">
        <v>1432</v>
      </c>
      <c r="F249" s="19" t="s">
        <v>1075</v>
      </c>
      <c r="G249" s="19" t="s">
        <v>17</v>
      </c>
      <c r="H249" s="19"/>
      <c r="I249" s="19"/>
      <c r="J249" s="20">
        <v>206</v>
      </c>
      <c r="K249" s="19"/>
      <c r="L249" s="19" t="s">
        <v>715</v>
      </c>
      <c r="M249" s="19" t="str">
        <f>HYPERLINK("https://ceds.ed.gov/cedselementdetails.aspx?termid=3206")</f>
        <v>https://ceds.ed.gov/cedselementdetails.aspx?termid=3206</v>
      </c>
    </row>
    <row r="250" spans="1:13" ht="409.5">
      <c r="A250" s="19" t="s">
        <v>45</v>
      </c>
      <c r="B250" s="19" t="s">
        <v>716</v>
      </c>
      <c r="C250" s="19" t="s">
        <v>717</v>
      </c>
      <c r="D250" s="21" t="s">
        <v>1024</v>
      </c>
      <c r="E250" s="19" t="s">
        <v>1432</v>
      </c>
      <c r="F250" s="19" t="s">
        <v>1075</v>
      </c>
      <c r="G250" s="19" t="s">
        <v>20</v>
      </c>
      <c r="H250" s="19"/>
      <c r="I250" s="19"/>
      <c r="J250" s="20">
        <v>634</v>
      </c>
      <c r="K250" s="19"/>
      <c r="L250" s="19" t="s">
        <v>718</v>
      </c>
      <c r="M250" s="19" t="str">
        <f>HYPERLINK("https://ceds.ed.gov/cedselementdetails.aspx?termid=3627")</f>
        <v>https://ceds.ed.gov/cedselementdetails.aspx?termid=3627</v>
      </c>
    </row>
    <row r="251" spans="1:13" ht="409.5">
      <c r="A251" s="19" t="s">
        <v>45</v>
      </c>
      <c r="B251" s="19" t="s">
        <v>722</v>
      </c>
      <c r="C251" s="19" t="s">
        <v>723</v>
      </c>
      <c r="D251" s="21" t="s">
        <v>1300</v>
      </c>
      <c r="E251" s="19" t="s">
        <v>1238</v>
      </c>
      <c r="F251" s="19" t="s">
        <v>3</v>
      </c>
      <c r="G251" s="19"/>
      <c r="H251" s="19"/>
      <c r="I251" s="19"/>
      <c r="J251" s="20">
        <v>867</v>
      </c>
      <c r="K251" s="19"/>
      <c r="L251" s="19" t="s">
        <v>724</v>
      </c>
      <c r="M251" s="19" t="str">
        <f>HYPERLINK("https://ceds.ed.gov/cedselementdetails.aspx?termid=3867")</f>
        <v>https://ceds.ed.gov/cedselementdetails.aspx?termid=3867</v>
      </c>
    </row>
    <row r="252" spans="1:13" ht="409.5">
      <c r="A252" s="19" t="s">
        <v>45</v>
      </c>
      <c r="B252" s="19" t="s">
        <v>734</v>
      </c>
      <c r="C252" s="19" t="s">
        <v>735</v>
      </c>
      <c r="D252" s="19" t="s">
        <v>0</v>
      </c>
      <c r="E252" s="19" t="s">
        <v>1455</v>
      </c>
      <c r="F252" s="19" t="s">
        <v>1075</v>
      </c>
      <c r="G252" s="19" t="s">
        <v>20</v>
      </c>
      <c r="H252" s="19"/>
      <c r="I252" s="19"/>
      <c r="J252" s="20">
        <v>212</v>
      </c>
      <c r="K252" s="19" t="s">
        <v>736</v>
      </c>
      <c r="L252" s="19" t="s">
        <v>737</v>
      </c>
      <c r="M252" s="19" t="str">
        <f>HYPERLINK("https://ceds.ed.gov/cedselementdetails.aspx?termid=3212")</f>
        <v>https://ceds.ed.gov/cedselementdetails.aspx?termid=3212</v>
      </c>
    </row>
    <row r="253" spans="1:13" ht="60">
      <c r="A253" s="19" t="s">
        <v>45</v>
      </c>
      <c r="B253" s="19" t="s">
        <v>1458</v>
      </c>
      <c r="C253" s="19" t="s">
        <v>1459</v>
      </c>
      <c r="D253" s="19" t="s">
        <v>921</v>
      </c>
      <c r="E253" s="19" t="s">
        <v>1211</v>
      </c>
      <c r="F253" s="19" t="s">
        <v>3</v>
      </c>
      <c r="G253" s="19"/>
      <c r="H253" s="19"/>
      <c r="I253" s="19"/>
      <c r="J253" s="20">
        <v>807</v>
      </c>
      <c r="K253" s="19"/>
      <c r="L253" s="19" t="s">
        <v>1460</v>
      </c>
      <c r="M253" s="19" t="str">
        <f>HYPERLINK("https://ceds.ed.gov/cedselementdetails.aspx?termid=3806")</f>
        <v>https://ceds.ed.gov/cedselementdetails.aspx?termid=3806</v>
      </c>
    </row>
    <row r="254" spans="1:13" ht="30">
      <c r="A254" s="19" t="s">
        <v>45</v>
      </c>
      <c r="B254" s="19" t="s">
        <v>1461</v>
      </c>
      <c r="C254" s="19" t="s">
        <v>1462</v>
      </c>
      <c r="D254" s="19" t="s">
        <v>0</v>
      </c>
      <c r="E254" s="19" t="s">
        <v>1211</v>
      </c>
      <c r="F254" s="19" t="s">
        <v>3</v>
      </c>
      <c r="G254" s="19" t="s">
        <v>16</v>
      </c>
      <c r="H254" s="19"/>
      <c r="I254" s="19"/>
      <c r="J254" s="20">
        <v>808</v>
      </c>
      <c r="K254" s="19"/>
      <c r="L254" s="19" t="s">
        <v>1463</v>
      </c>
      <c r="M254" s="19" t="str">
        <f>HYPERLINK("https://ceds.ed.gov/cedselementdetails.aspx?termid=3807")</f>
        <v>https://ceds.ed.gov/cedselementdetails.aspx?termid=3807</v>
      </c>
    </row>
    <row r="255" spans="1:13" ht="75">
      <c r="A255" s="19" t="s">
        <v>45</v>
      </c>
      <c r="B255" s="19" t="s">
        <v>1464</v>
      </c>
      <c r="C255" s="19" t="s">
        <v>1465</v>
      </c>
      <c r="D255" s="19" t="s">
        <v>0</v>
      </c>
      <c r="E255" s="19" t="s">
        <v>1211</v>
      </c>
      <c r="F255" s="19" t="s">
        <v>3</v>
      </c>
      <c r="G255" s="19" t="s">
        <v>10</v>
      </c>
      <c r="H255" s="19"/>
      <c r="I255" s="19"/>
      <c r="J255" s="20">
        <v>1062</v>
      </c>
      <c r="K255" s="19"/>
      <c r="L255" s="19" t="s">
        <v>870</v>
      </c>
      <c r="M255" s="19" t="str">
        <f>HYPERLINK("https://ceds.ed.gov/cedselementdetails.aspx?termid=4068")</f>
        <v>https://ceds.ed.gov/cedselementdetails.aspx?termid=4068</v>
      </c>
    </row>
    <row r="256" spans="1:13" ht="75">
      <c r="A256" s="19" t="s">
        <v>45</v>
      </c>
      <c r="B256" s="19" t="s">
        <v>1466</v>
      </c>
      <c r="C256" s="19" t="s">
        <v>1467</v>
      </c>
      <c r="D256" s="19" t="s">
        <v>0</v>
      </c>
      <c r="E256" s="19" t="s">
        <v>1211</v>
      </c>
      <c r="F256" s="19" t="s">
        <v>3</v>
      </c>
      <c r="G256" s="19" t="s">
        <v>10</v>
      </c>
      <c r="H256" s="19"/>
      <c r="I256" s="19"/>
      <c r="J256" s="20">
        <v>1061</v>
      </c>
      <c r="K256" s="19"/>
      <c r="L256" s="19" t="s">
        <v>871</v>
      </c>
      <c r="M256" s="19" t="str">
        <f>HYPERLINK("https://ceds.ed.gov/cedselementdetails.aspx?termid=4067")</f>
        <v>https://ceds.ed.gov/cedselementdetails.aspx?termid=4067</v>
      </c>
    </row>
    <row r="257" spans="1:13" ht="180">
      <c r="A257" s="19" t="s">
        <v>45</v>
      </c>
      <c r="B257" s="19" t="s">
        <v>751</v>
      </c>
      <c r="C257" s="19" t="s">
        <v>752</v>
      </c>
      <c r="D257" s="21" t="s">
        <v>1029</v>
      </c>
      <c r="E257" s="19" t="s">
        <v>1211</v>
      </c>
      <c r="F257" s="19" t="s">
        <v>3</v>
      </c>
      <c r="G257" s="19"/>
      <c r="H257" s="19"/>
      <c r="I257" s="19"/>
      <c r="J257" s="20">
        <v>812</v>
      </c>
      <c r="K257" s="19"/>
      <c r="L257" s="19" t="s">
        <v>753</v>
      </c>
      <c r="M257" s="19" t="str">
        <f>HYPERLINK("https://ceds.ed.gov/cedselementdetails.aspx?termid=3811")</f>
        <v>https://ceds.ed.gov/cedselementdetails.aspx?termid=3811</v>
      </c>
    </row>
    <row r="258" spans="1:13" ht="75">
      <c r="A258" s="19" t="s">
        <v>45</v>
      </c>
      <c r="B258" s="19" t="s">
        <v>754</v>
      </c>
      <c r="C258" s="19" t="s">
        <v>755</v>
      </c>
      <c r="D258" s="19" t="s">
        <v>921</v>
      </c>
      <c r="E258" s="19" t="s">
        <v>1211</v>
      </c>
      <c r="F258" s="19" t="s">
        <v>3</v>
      </c>
      <c r="G258" s="19"/>
      <c r="H258" s="19"/>
      <c r="I258" s="19"/>
      <c r="J258" s="20">
        <v>811</v>
      </c>
      <c r="K258" s="19"/>
      <c r="L258" s="19" t="s">
        <v>756</v>
      </c>
      <c r="M258" s="19" t="str">
        <f>HYPERLINK("https://ceds.ed.gov/cedselementdetails.aspx?termid=3810")</f>
        <v>https://ceds.ed.gov/cedselementdetails.aspx?termid=3810</v>
      </c>
    </row>
    <row r="259" spans="1:13" ht="90">
      <c r="A259" s="19" t="s">
        <v>45</v>
      </c>
      <c r="B259" s="19" t="s">
        <v>757</v>
      </c>
      <c r="C259" s="19" t="s">
        <v>758</v>
      </c>
      <c r="D259" s="19" t="s">
        <v>0</v>
      </c>
      <c r="E259" s="19" t="s">
        <v>1211</v>
      </c>
      <c r="F259" s="19" t="s">
        <v>3</v>
      </c>
      <c r="G259" s="19" t="s">
        <v>20</v>
      </c>
      <c r="H259" s="19"/>
      <c r="I259" s="19"/>
      <c r="J259" s="20">
        <v>809</v>
      </c>
      <c r="K259" s="19"/>
      <c r="L259" s="19" t="s">
        <v>759</v>
      </c>
      <c r="M259" s="19" t="str">
        <f>HYPERLINK("https://ceds.ed.gov/cedselementdetails.aspx?termid=3808")</f>
        <v>https://ceds.ed.gov/cedselementdetails.aspx?termid=3808</v>
      </c>
    </row>
    <row r="260" spans="1:13" ht="45">
      <c r="A260" s="19" t="s">
        <v>45</v>
      </c>
      <c r="B260" s="19" t="s">
        <v>760</v>
      </c>
      <c r="C260" s="19" t="s">
        <v>761</v>
      </c>
      <c r="D260" s="19" t="s">
        <v>0</v>
      </c>
      <c r="E260" s="19" t="s">
        <v>1211</v>
      </c>
      <c r="F260" s="19" t="s">
        <v>3</v>
      </c>
      <c r="G260" s="19" t="s">
        <v>16</v>
      </c>
      <c r="H260" s="19"/>
      <c r="I260" s="19"/>
      <c r="J260" s="20">
        <v>810</v>
      </c>
      <c r="K260" s="19"/>
      <c r="L260" s="19" t="s">
        <v>762</v>
      </c>
      <c r="M260" s="19" t="str">
        <f>HYPERLINK("https://ceds.ed.gov/cedselementdetails.aspx?termid=3809")</f>
        <v>https://ceds.ed.gov/cedselementdetails.aspx?termid=3809</v>
      </c>
    </row>
    <row r="261" spans="1:13" ht="60">
      <c r="A261" s="19" t="s">
        <v>45</v>
      </c>
      <c r="B261" s="19" t="s">
        <v>770</v>
      </c>
      <c r="C261" s="19" t="s">
        <v>771</v>
      </c>
      <c r="D261" s="19" t="s">
        <v>921</v>
      </c>
      <c r="E261" s="19" t="s">
        <v>1469</v>
      </c>
      <c r="F261" s="19" t="s">
        <v>3</v>
      </c>
      <c r="G261" s="19"/>
      <c r="H261" s="19"/>
      <c r="I261" s="19"/>
      <c r="J261" s="20">
        <v>863</v>
      </c>
      <c r="K261" s="19"/>
      <c r="L261" s="19" t="s">
        <v>772</v>
      </c>
      <c r="M261" s="19" t="str">
        <f>HYPERLINK("https://ceds.ed.gov/cedselementdetails.aspx?termid=3863")</f>
        <v>https://ceds.ed.gov/cedselementdetails.aspx?termid=3863</v>
      </c>
    </row>
    <row r="262" spans="1:13" ht="60">
      <c r="A262" s="19" t="s">
        <v>45</v>
      </c>
      <c r="B262" s="19" t="s">
        <v>822</v>
      </c>
      <c r="C262" s="19" t="s">
        <v>823</v>
      </c>
      <c r="D262" s="19" t="s">
        <v>0</v>
      </c>
      <c r="E262" s="19" t="s">
        <v>1211</v>
      </c>
      <c r="F262" s="19" t="s">
        <v>3</v>
      </c>
      <c r="G262" s="19" t="s">
        <v>55</v>
      </c>
      <c r="H262" s="19"/>
      <c r="I262" s="19"/>
      <c r="J262" s="20">
        <v>804</v>
      </c>
      <c r="K262" s="19"/>
      <c r="L262" s="19" t="s">
        <v>824</v>
      </c>
      <c r="M262" s="19" t="str">
        <f>HYPERLINK("https://ceds.ed.gov/cedselementdetails.aspx?termid=3803")</f>
        <v>https://ceds.ed.gov/cedselementdetails.aspx?termid=3803</v>
      </c>
    </row>
    <row r="263" spans="1:13" ht="285">
      <c r="A263" s="19" t="s">
        <v>45</v>
      </c>
      <c r="B263" s="19" t="s">
        <v>843</v>
      </c>
      <c r="C263" s="19" t="s">
        <v>844</v>
      </c>
      <c r="D263" s="21" t="s">
        <v>1036</v>
      </c>
      <c r="E263" s="19" t="s">
        <v>1487</v>
      </c>
      <c r="F263" s="19" t="s">
        <v>1075</v>
      </c>
      <c r="G263" s="19"/>
      <c r="H263" s="19"/>
      <c r="I263" s="19" t="s">
        <v>845</v>
      </c>
      <c r="J263" s="20">
        <v>255</v>
      </c>
      <c r="K263" s="19"/>
      <c r="L263" s="19" t="s">
        <v>843</v>
      </c>
      <c r="M263" s="19" t="str">
        <f>HYPERLINK("https://ceds.ed.gov/cedselementdetails.aspx?termid=3255")</f>
        <v>https://ceds.ed.gov/cedselementdetails.aspx?termid=3255</v>
      </c>
    </row>
    <row r="264" spans="1:13" ht="105">
      <c r="A264" s="19" t="s">
        <v>45</v>
      </c>
      <c r="B264" s="19" t="s">
        <v>858</v>
      </c>
      <c r="C264" s="19" t="s">
        <v>1504</v>
      </c>
      <c r="D264" s="19" t="s">
        <v>0</v>
      </c>
      <c r="E264" s="19" t="s">
        <v>1089</v>
      </c>
      <c r="F264" s="19" t="s">
        <v>3</v>
      </c>
      <c r="G264" s="19" t="s">
        <v>10</v>
      </c>
      <c r="H264" s="19"/>
      <c r="I264" s="19"/>
      <c r="J264" s="20">
        <v>793</v>
      </c>
      <c r="K264" s="19"/>
      <c r="L264" s="19" t="s">
        <v>859</v>
      </c>
      <c r="M264" s="19" t="str">
        <f>HYPERLINK("https://ceds.ed.gov/cedselementdetails.aspx?termid=3792")</f>
        <v>https://ceds.ed.gov/cedselementdetails.aspx?termid=3792</v>
      </c>
    </row>
    <row r="265" spans="1:13" ht="120">
      <c r="A265" s="19" t="s">
        <v>45</v>
      </c>
      <c r="B265" s="19" t="s">
        <v>860</v>
      </c>
      <c r="C265" s="19" t="s">
        <v>1505</v>
      </c>
      <c r="D265" s="19" t="s">
        <v>0</v>
      </c>
      <c r="E265" s="19" t="s">
        <v>1089</v>
      </c>
      <c r="F265" s="19" t="s">
        <v>3</v>
      </c>
      <c r="G265" s="19" t="s">
        <v>10</v>
      </c>
      <c r="H265" s="19"/>
      <c r="I265" s="19"/>
      <c r="J265" s="20">
        <v>794</v>
      </c>
      <c r="K265" s="19"/>
      <c r="L265" s="19" t="s">
        <v>861</v>
      </c>
      <c r="M265" s="19" t="str">
        <f>HYPERLINK("https://ceds.ed.gov/cedselementdetails.aspx?termid=3793")</f>
        <v>https://ceds.ed.gov/cedselementdetails.aspx?termid=3793</v>
      </c>
    </row>
    <row r="266" spans="1:13" ht="405">
      <c r="A266" s="19" t="s">
        <v>45</v>
      </c>
      <c r="B266" s="19" t="s">
        <v>862</v>
      </c>
      <c r="C266" s="19" t="s">
        <v>863</v>
      </c>
      <c r="D266" s="21" t="s">
        <v>1038</v>
      </c>
      <c r="E266" s="19" t="s">
        <v>1506</v>
      </c>
      <c r="F266" s="19" t="s">
        <v>2</v>
      </c>
      <c r="G266" s="19"/>
      <c r="H266" s="19" t="s">
        <v>864</v>
      </c>
      <c r="I266" s="19"/>
      <c r="J266" s="20">
        <v>1074</v>
      </c>
      <c r="K266" s="19"/>
      <c r="L266" s="19" t="s">
        <v>865</v>
      </c>
      <c r="M266" s="19" t="str">
        <f>HYPERLINK("https://ceds.ed.gov/cedselementdetails.aspx?termid=3162")</f>
        <v>https://ceds.ed.gov/cedselementdetails.aspx?termid=3162</v>
      </c>
    </row>
    <row r="267" spans="1:13" ht="195">
      <c r="A267" s="19" t="s">
        <v>45</v>
      </c>
      <c r="B267" s="19" t="s">
        <v>866</v>
      </c>
      <c r="C267" s="19" t="s">
        <v>867</v>
      </c>
      <c r="D267" s="19" t="s">
        <v>0</v>
      </c>
      <c r="E267" s="19" t="s">
        <v>1507</v>
      </c>
      <c r="F267" s="19" t="s">
        <v>2</v>
      </c>
      <c r="G267" s="19" t="s">
        <v>20</v>
      </c>
      <c r="H267" s="19" t="s">
        <v>868</v>
      </c>
      <c r="I267" s="19"/>
      <c r="J267" s="20">
        <v>1070</v>
      </c>
      <c r="K267" s="19"/>
      <c r="L267" s="19" t="s">
        <v>869</v>
      </c>
      <c r="M267" s="19" t="str">
        <f>HYPERLINK("https://ceds.ed.gov/cedselementdetails.aspx?termid=3156")</f>
        <v>https://ceds.ed.gov/cedselementdetails.aspx?termid=3156</v>
      </c>
    </row>
    <row r="268" spans="1:13" ht="409.5">
      <c r="A268" s="19" t="s">
        <v>45</v>
      </c>
      <c r="B268" s="19" t="s">
        <v>872</v>
      </c>
      <c r="C268" s="19" t="s">
        <v>873</v>
      </c>
      <c r="D268" s="21" t="s">
        <v>1012</v>
      </c>
      <c r="E268" s="19" t="s">
        <v>1076</v>
      </c>
      <c r="F268" s="19" t="s">
        <v>1075</v>
      </c>
      <c r="G268" s="19"/>
      <c r="H268" s="19"/>
      <c r="I268" s="19"/>
      <c r="J268" s="20">
        <v>267</v>
      </c>
      <c r="K268" s="19"/>
      <c r="L268" s="19" t="s">
        <v>874</v>
      </c>
      <c r="M268" s="19" t="str">
        <f>HYPERLINK("https://ceds.ed.gov/cedselementdetails.aspx?termid=3267")</f>
        <v>https://ceds.ed.gov/cedselementdetails.aspx?termid=3267</v>
      </c>
    </row>
    <row r="269" spans="1:13" ht="409.5">
      <c r="A269" s="19" t="s">
        <v>45</v>
      </c>
      <c r="B269" s="19" t="s">
        <v>1508</v>
      </c>
      <c r="C269" s="19" t="s">
        <v>1509</v>
      </c>
      <c r="D269" s="21" t="s">
        <v>1039</v>
      </c>
      <c r="E269" s="19" t="s">
        <v>1510</v>
      </c>
      <c r="F269" s="19" t="s">
        <v>2</v>
      </c>
      <c r="G269" s="19"/>
      <c r="H269" s="19" t="s">
        <v>1511</v>
      </c>
      <c r="I269" s="19"/>
      <c r="J269" s="20">
        <v>424</v>
      </c>
      <c r="K269" s="19"/>
      <c r="L269" s="19" t="s">
        <v>1512</v>
      </c>
      <c r="M269" s="19" t="str">
        <f>HYPERLINK("https://ceds.ed.gov/cedselementdetails.aspx?termid=3414")</f>
        <v>https://ceds.ed.gov/cedselementdetails.aspx?termid=3414</v>
      </c>
    </row>
    <row r="270" spans="1:13" ht="75">
      <c r="A270" s="19" t="s">
        <v>45</v>
      </c>
      <c r="B270" s="19" t="s">
        <v>875</v>
      </c>
      <c r="C270" s="19" t="s">
        <v>876</v>
      </c>
      <c r="D270" s="19" t="s">
        <v>921</v>
      </c>
      <c r="E270" s="19" t="s">
        <v>1211</v>
      </c>
      <c r="F270" s="19" t="s">
        <v>3</v>
      </c>
      <c r="G270" s="19"/>
      <c r="H270" s="19"/>
      <c r="I270" s="19"/>
      <c r="J270" s="20">
        <v>815</v>
      </c>
      <c r="K270" s="19"/>
      <c r="L270" s="19" t="s">
        <v>877</v>
      </c>
      <c r="M270" s="19" t="str">
        <f>HYPERLINK("https://ceds.ed.gov/cedselementdetails.aspx?termid=3814")</f>
        <v>https://ceds.ed.gov/cedselementdetails.aspx?termid=3814</v>
      </c>
    </row>
    <row r="271" spans="1:13" ht="60">
      <c r="A271" s="19" t="s">
        <v>45</v>
      </c>
      <c r="B271" s="19" t="s">
        <v>878</v>
      </c>
      <c r="C271" s="19" t="s">
        <v>879</v>
      </c>
      <c r="D271" s="19" t="s">
        <v>921</v>
      </c>
      <c r="E271" s="19" t="s">
        <v>1211</v>
      </c>
      <c r="F271" s="19" t="s">
        <v>3</v>
      </c>
      <c r="G271" s="19"/>
      <c r="H271" s="19"/>
      <c r="I271" s="19"/>
      <c r="J271" s="20">
        <v>814</v>
      </c>
      <c r="K271" s="19"/>
      <c r="L271" s="19" t="s">
        <v>880</v>
      </c>
      <c r="M271" s="19" t="str">
        <f>HYPERLINK("https://ceds.ed.gov/cedselementdetails.aspx?termid=3813")</f>
        <v>https://ceds.ed.gov/cedselementdetails.aspx?termid=3813</v>
      </c>
    </row>
    <row r="272" spans="1:13" ht="409.5">
      <c r="A272" s="19" t="s">
        <v>45</v>
      </c>
      <c r="B272" s="19" t="s">
        <v>881</v>
      </c>
      <c r="C272" s="19" t="s">
        <v>882</v>
      </c>
      <c r="D272" s="21" t="s">
        <v>1012</v>
      </c>
      <c r="E272" s="19" t="s">
        <v>1213</v>
      </c>
      <c r="F272" s="19" t="s">
        <v>3</v>
      </c>
      <c r="G272" s="19"/>
      <c r="H272" s="19"/>
      <c r="I272" s="19"/>
      <c r="J272" s="20">
        <v>805</v>
      </c>
      <c r="K272" s="19"/>
      <c r="L272" s="19" t="s">
        <v>883</v>
      </c>
      <c r="M272" s="19" t="str">
        <f>HYPERLINK("https://ceds.ed.gov/cedselementdetails.aspx?termid=3804")</f>
        <v>https://ceds.ed.gov/cedselementdetails.aspx?termid=3804</v>
      </c>
    </row>
    <row r="273" spans="1:13" ht="120">
      <c r="A273" s="19" t="s">
        <v>45</v>
      </c>
      <c r="B273" s="19" t="s">
        <v>894</v>
      </c>
      <c r="C273" s="19" t="s">
        <v>895</v>
      </c>
      <c r="D273" s="19" t="s">
        <v>0</v>
      </c>
      <c r="E273" s="19" t="s">
        <v>1089</v>
      </c>
      <c r="F273" s="19" t="s">
        <v>3</v>
      </c>
      <c r="G273" s="19" t="s">
        <v>55</v>
      </c>
      <c r="H273" s="19"/>
      <c r="I273" s="19"/>
      <c r="J273" s="20">
        <v>1086</v>
      </c>
      <c r="K273" s="19"/>
      <c r="L273" s="19" t="s">
        <v>896</v>
      </c>
      <c r="M273" s="19" t="str">
        <f>HYPERLINK("https://ceds.ed.gov/cedselementdetails.aspx?termid=3787")</f>
        <v>https://ceds.ed.gov/cedselementdetails.aspx?termid=3787</v>
      </c>
    </row>
    <row r="274" spans="1:13" ht="45">
      <c r="A274" s="19" t="s">
        <v>45</v>
      </c>
      <c r="B274" s="19" t="s">
        <v>897</v>
      </c>
      <c r="C274" s="19" t="s">
        <v>898</v>
      </c>
      <c r="D274" s="19" t="s">
        <v>921</v>
      </c>
      <c r="E274" s="19" t="s">
        <v>1287</v>
      </c>
      <c r="F274" s="19" t="s">
        <v>3</v>
      </c>
      <c r="G274" s="19"/>
      <c r="H274" s="19"/>
      <c r="I274" s="19"/>
      <c r="J274" s="20">
        <v>799</v>
      </c>
      <c r="K274" s="19"/>
      <c r="L274" s="19" t="s">
        <v>899</v>
      </c>
      <c r="M274" s="19" t="str">
        <f>HYPERLINK("https://ceds.ed.gov/cedselementdetails.aspx?termid=3798")</f>
        <v>https://ceds.ed.gov/cedselementdetails.aspx?termid=3798</v>
      </c>
    </row>
    <row r="275" spans="1:13" ht="150">
      <c r="A275" s="19" t="s">
        <v>45</v>
      </c>
      <c r="B275" s="19" t="s">
        <v>907</v>
      </c>
      <c r="C275" s="19" t="s">
        <v>908</v>
      </c>
      <c r="D275" s="21" t="s">
        <v>1040</v>
      </c>
      <c r="E275" s="19" t="s">
        <v>1287</v>
      </c>
      <c r="F275" s="19" t="s">
        <v>3</v>
      </c>
      <c r="G275" s="19"/>
      <c r="H275" s="19"/>
      <c r="I275" s="19"/>
      <c r="J275" s="20">
        <v>798</v>
      </c>
      <c r="K275" s="19"/>
      <c r="L275" s="19" t="s">
        <v>909</v>
      </c>
      <c r="M275" s="19" t="str">
        <f>HYPERLINK("https://ceds.ed.gov/cedselementdetails.aspx?termid=3797")</f>
        <v>https://ceds.ed.gov/cedselementdetails.aspx?termid=3797</v>
      </c>
    </row>
    <row r="276" spans="1:13" ht="60">
      <c r="A276" s="19" t="s">
        <v>45</v>
      </c>
      <c r="B276" s="19" t="s">
        <v>910</v>
      </c>
      <c r="C276" s="19" t="s">
        <v>911</v>
      </c>
      <c r="D276" s="21" t="s">
        <v>1041</v>
      </c>
      <c r="E276" s="19" t="s">
        <v>1287</v>
      </c>
      <c r="F276" s="19" t="s">
        <v>3</v>
      </c>
      <c r="G276" s="19"/>
      <c r="H276" s="19"/>
      <c r="I276" s="19"/>
      <c r="J276" s="20">
        <v>819</v>
      </c>
      <c r="K276" s="19"/>
      <c r="L276" s="19" t="s">
        <v>912</v>
      </c>
      <c r="M276" s="19" t="str">
        <f>HYPERLINK("https://ceds.ed.gov/cedselementdetails.aspx?termid=3818")</f>
        <v>https://ceds.ed.gov/cedselementdetails.aspx?termid=3818</v>
      </c>
    </row>
    <row r="277" spans="1:13" ht="300">
      <c r="A277" s="19" t="s">
        <v>45</v>
      </c>
      <c r="B277" s="19" t="s">
        <v>919</v>
      </c>
      <c r="C277" s="19" t="s">
        <v>920</v>
      </c>
      <c r="D277" s="21" t="s">
        <v>988</v>
      </c>
      <c r="E277" s="19" t="s">
        <v>1087</v>
      </c>
      <c r="F277" s="19" t="s">
        <v>1075</v>
      </c>
      <c r="G277" s="19"/>
      <c r="H277" s="19"/>
      <c r="I277" s="19" t="s">
        <v>48</v>
      </c>
      <c r="J277" s="20">
        <v>301</v>
      </c>
      <c r="K277" s="19"/>
      <c r="L277" s="19" t="s">
        <v>919</v>
      </c>
      <c r="M277" s="19" t="str">
        <f>HYPERLINK("https://ceds.ed.gov/cedselementdetails.aspx?termid=3659")</f>
        <v>https://ceds.ed.gov/cedselementdetails.aspx?termid=3659</v>
      </c>
    </row>
    <row r="278" spans="1:13" ht="409.5">
      <c r="A278" s="19" t="s">
        <v>1071</v>
      </c>
      <c r="B278" s="19" t="s">
        <v>18</v>
      </c>
      <c r="C278" s="19" t="s">
        <v>19</v>
      </c>
      <c r="D278" s="19" t="s">
        <v>0</v>
      </c>
      <c r="E278" s="19" t="s">
        <v>1074</v>
      </c>
      <c r="F278" s="19" t="s">
        <v>1075</v>
      </c>
      <c r="G278" s="19" t="s">
        <v>20</v>
      </c>
      <c r="H278" s="19"/>
      <c r="I278" s="19"/>
      <c r="J278" s="20">
        <v>19</v>
      </c>
      <c r="K278" s="19"/>
      <c r="L278" s="19" t="s">
        <v>21</v>
      </c>
      <c r="M278" s="19" t="str">
        <f>HYPERLINK("https://ceds.ed.gov/cedselementdetails.aspx?termid=3019")</f>
        <v>https://ceds.ed.gov/cedselementdetails.aspx?termid=3019</v>
      </c>
    </row>
    <row r="279" spans="1:13" ht="409.5">
      <c r="A279" s="19" t="s">
        <v>1071</v>
      </c>
      <c r="B279" s="19" t="s">
        <v>22</v>
      </c>
      <c r="C279" s="19" t="s">
        <v>23</v>
      </c>
      <c r="D279" s="19" t="s">
        <v>0</v>
      </c>
      <c r="E279" s="19" t="s">
        <v>1076</v>
      </c>
      <c r="F279" s="19" t="s">
        <v>1075</v>
      </c>
      <c r="G279" s="19" t="s">
        <v>20</v>
      </c>
      <c r="H279" s="19"/>
      <c r="I279" s="19"/>
      <c r="J279" s="20">
        <v>40</v>
      </c>
      <c r="K279" s="19"/>
      <c r="L279" s="19" t="s">
        <v>24</v>
      </c>
      <c r="M279" s="19" t="str">
        <f>HYPERLINK("https://ceds.ed.gov/cedselementdetails.aspx?termid=3040")</f>
        <v>https://ceds.ed.gov/cedselementdetails.aspx?termid=3040</v>
      </c>
    </row>
    <row r="280" spans="1:13" ht="409.5">
      <c r="A280" s="19" t="s">
        <v>1071</v>
      </c>
      <c r="B280" s="19" t="s">
        <v>25</v>
      </c>
      <c r="C280" s="19" t="s">
        <v>26</v>
      </c>
      <c r="D280" s="19" t="s">
        <v>0</v>
      </c>
      <c r="E280" s="19" t="s">
        <v>1077</v>
      </c>
      <c r="F280" s="19" t="s">
        <v>1075</v>
      </c>
      <c r="G280" s="19" t="s">
        <v>20</v>
      </c>
      <c r="H280" s="19"/>
      <c r="I280" s="19"/>
      <c r="J280" s="20">
        <v>190</v>
      </c>
      <c r="K280" s="19"/>
      <c r="L280" s="19" t="s">
        <v>27</v>
      </c>
      <c r="M280" s="19" t="str">
        <f>HYPERLINK("https://ceds.ed.gov/cedselementdetails.aspx?termid=3190")</f>
        <v>https://ceds.ed.gov/cedselementdetails.aspx?termid=3190</v>
      </c>
    </row>
    <row r="281" spans="1:13" ht="409.5">
      <c r="A281" s="19" t="s">
        <v>1071</v>
      </c>
      <c r="B281" s="19" t="s">
        <v>28</v>
      </c>
      <c r="C281" s="19" t="s">
        <v>29</v>
      </c>
      <c r="D281" s="19" t="s">
        <v>0</v>
      </c>
      <c r="E281" s="19" t="s">
        <v>1076</v>
      </c>
      <c r="F281" s="19" t="s">
        <v>1075</v>
      </c>
      <c r="G281" s="19" t="s">
        <v>30</v>
      </c>
      <c r="H281" s="19"/>
      <c r="I281" s="19"/>
      <c r="J281" s="20">
        <v>214</v>
      </c>
      <c r="K281" s="19"/>
      <c r="L281" s="19" t="s">
        <v>31</v>
      </c>
      <c r="M281" s="19" t="str">
        <f>HYPERLINK("https://ceds.ed.gov/cedselementdetails.aspx?termid=3214")</f>
        <v>https://ceds.ed.gov/cedselementdetails.aspx?termid=3214</v>
      </c>
    </row>
    <row r="282" spans="1:13" ht="409.5">
      <c r="A282" s="19" t="s">
        <v>1071</v>
      </c>
      <c r="B282" s="19" t="s">
        <v>32</v>
      </c>
      <c r="C282" s="19" t="s">
        <v>33</v>
      </c>
      <c r="D282" s="19" t="s">
        <v>0</v>
      </c>
      <c r="E282" s="19" t="s">
        <v>1076</v>
      </c>
      <c r="F282" s="19" t="s">
        <v>1075</v>
      </c>
      <c r="G282" s="19" t="s">
        <v>17</v>
      </c>
      <c r="H282" s="19"/>
      <c r="I282" s="19"/>
      <c r="J282" s="20">
        <v>269</v>
      </c>
      <c r="K282" s="19"/>
      <c r="L282" s="19" t="s">
        <v>34</v>
      </c>
      <c r="M282" s="19" t="str">
        <f>HYPERLINK("https://ceds.ed.gov/cedselementdetails.aspx?termid=3269")</f>
        <v>https://ceds.ed.gov/cedselementdetails.aspx?termid=3269</v>
      </c>
    </row>
    <row r="283" spans="1:13" ht="270">
      <c r="A283" s="19" t="s">
        <v>1071</v>
      </c>
      <c r="B283" s="19" t="s">
        <v>279</v>
      </c>
      <c r="C283" s="19" t="s">
        <v>280</v>
      </c>
      <c r="D283" s="19" t="s">
        <v>0</v>
      </c>
      <c r="E283" s="19" t="s">
        <v>1210</v>
      </c>
      <c r="F283" s="19" t="s">
        <v>1075</v>
      </c>
      <c r="G283" s="19" t="s">
        <v>10</v>
      </c>
      <c r="H283" s="19"/>
      <c r="I283" s="19"/>
      <c r="J283" s="20">
        <v>33</v>
      </c>
      <c r="K283" s="19"/>
      <c r="L283" s="19" t="s">
        <v>279</v>
      </c>
      <c r="M283" s="19" t="str">
        <f>HYPERLINK("https://ceds.ed.gov/cedselementdetails.aspx?termid=3033")</f>
        <v>https://ceds.ed.gov/cedselementdetails.aspx?termid=3033</v>
      </c>
    </row>
    <row r="284" spans="1:13" ht="409.5">
      <c r="A284" s="19" t="s">
        <v>1071</v>
      </c>
      <c r="B284" s="19" t="s">
        <v>313</v>
      </c>
      <c r="C284" s="19" t="s">
        <v>314</v>
      </c>
      <c r="D284" s="21" t="s">
        <v>1221</v>
      </c>
      <c r="E284" s="19" t="s">
        <v>1222</v>
      </c>
      <c r="F284" s="19" t="s">
        <v>1075</v>
      </c>
      <c r="G284" s="19"/>
      <c r="H284" s="19"/>
      <c r="I284" s="19"/>
      <c r="J284" s="20">
        <v>50</v>
      </c>
      <c r="K284" s="19"/>
      <c r="L284" s="19" t="s">
        <v>315</v>
      </c>
      <c r="M284" s="19" t="str">
        <f>HYPERLINK("https://ceds.ed.gov/cedselementdetails.aspx?termid=3050")</f>
        <v>https://ceds.ed.gov/cedselementdetails.aspx?termid=3050</v>
      </c>
    </row>
    <row r="285" spans="1:13" ht="60">
      <c r="A285" s="19" t="s">
        <v>1071</v>
      </c>
      <c r="B285" s="19" t="s">
        <v>333</v>
      </c>
      <c r="C285" s="19" t="s">
        <v>334</v>
      </c>
      <c r="D285" s="19" t="s">
        <v>0</v>
      </c>
      <c r="E285" s="19" t="s">
        <v>1231</v>
      </c>
      <c r="F285" s="19" t="s">
        <v>1075</v>
      </c>
      <c r="G285" s="19" t="s">
        <v>10</v>
      </c>
      <c r="H285" s="19"/>
      <c r="I285" s="19"/>
      <c r="J285" s="20">
        <v>344</v>
      </c>
      <c r="K285" s="19"/>
      <c r="L285" s="19" t="s">
        <v>335</v>
      </c>
      <c r="M285" s="19" t="str">
        <f>HYPERLINK("https://ceds.ed.gov/cedselementdetails.aspx?termid=3343")</f>
        <v>https://ceds.ed.gov/cedselementdetails.aspx?termid=3343</v>
      </c>
    </row>
    <row r="286" spans="1:13" ht="90">
      <c r="A286" s="19" t="s">
        <v>1071</v>
      </c>
      <c r="B286" s="19" t="s">
        <v>336</v>
      </c>
      <c r="C286" s="19" t="s">
        <v>337</v>
      </c>
      <c r="D286" s="19" t="s">
        <v>0</v>
      </c>
      <c r="E286" s="19" t="s">
        <v>1231</v>
      </c>
      <c r="F286" s="19" t="s">
        <v>1075</v>
      </c>
      <c r="G286" s="19" t="s">
        <v>220</v>
      </c>
      <c r="H286" s="19"/>
      <c r="I286" s="19"/>
      <c r="J286" s="20">
        <v>342</v>
      </c>
      <c r="K286" s="19"/>
      <c r="L286" s="19" t="s">
        <v>338</v>
      </c>
      <c r="M286" s="19" t="str">
        <f>HYPERLINK("https://ceds.ed.gov/cedselementdetails.aspx?termid=3341")</f>
        <v>https://ceds.ed.gov/cedselementdetails.aspx?termid=3341</v>
      </c>
    </row>
    <row r="287" spans="1:13" ht="409.5">
      <c r="A287" s="19" t="s">
        <v>1071</v>
      </c>
      <c r="B287" s="19" t="s">
        <v>339</v>
      </c>
      <c r="C287" s="19" t="s">
        <v>340</v>
      </c>
      <c r="D287" s="21" t="s">
        <v>1232</v>
      </c>
      <c r="E287" s="19" t="s">
        <v>1231</v>
      </c>
      <c r="F287" s="19" t="s">
        <v>2</v>
      </c>
      <c r="G287" s="19"/>
      <c r="H287" s="19" t="s">
        <v>341</v>
      </c>
      <c r="I287" s="19"/>
      <c r="J287" s="20">
        <v>343</v>
      </c>
      <c r="K287" s="19"/>
      <c r="L287" s="19" t="s">
        <v>342</v>
      </c>
      <c r="M287" s="19" t="str">
        <f>HYPERLINK("https://ceds.ed.gov/cedselementdetails.aspx?termid=3342")</f>
        <v>https://ceds.ed.gov/cedselementdetails.aspx?termid=3342</v>
      </c>
    </row>
    <row r="288" spans="1:13" ht="180">
      <c r="A288" s="19" t="s">
        <v>1071</v>
      </c>
      <c r="B288" s="19" t="s">
        <v>365</v>
      </c>
      <c r="C288" s="19" t="s">
        <v>366</v>
      </c>
      <c r="D288" s="21" t="s">
        <v>1240</v>
      </c>
      <c r="E288" s="19" t="s">
        <v>1213</v>
      </c>
      <c r="F288" s="19" t="s">
        <v>2</v>
      </c>
      <c r="G288" s="19"/>
      <c r="H288" s="19" t="s">
        <v>367</v>
      </c>
      <c r="I288" s="19"/>
      <c r="J288" s="20">
        <v>345</v>
      </c>
      <c r="K288" s="19"/>
      <c r="L288" s="19" t="s">
        <v>368</v>
      </c>
      <c r="M288" s="19" t="str">
        <f>HYPERLINK("https://ceds.ed.gov/cedselementdetails.aspx?termid=3344")</f>
        <v>https://ceds.ed.gov/cedselementdetails.aspx?termid=3344</v>
      </c>
    </row>
    <row r="289" spans="1:13" ht="75">
      <c r="A289" s="19" t="s">
        <v>1071</v>
      </c>
      <c r="B289" s="19" t="s">
        <v>433</v>
      </c>
      <c r="C289" s="19" t="s">
        <v>434</v>
      </c>
      <c r="D289" s="19" t="s">
        <v>0</v>
      </c>
      <c r="E289" s="19" t="s">
        <v>1287</v>
      </c>
      <c r="F289" s="19" t="s">
        <v>1075</v>
      </c>
      <c r="G289" s="19" t="s">
        <v>10</v>
      </c>
      <c r="H289" s="19"/>
      <c r="I289" s="19"/>
      <c r="J289" s="20">
        <v>346</v>
      </c>
      <c r="K289" s="19"/>
      <c r="L289" s="19" t="s">
        <v>435</v>
      </c>
      <c r="M289" s="19" t="str">
        <f>HYPERLINK("https://ceds.ed.gov/cedselementdetails.aspx?termid=3345")</f>
        <v>https://ceds.ed.gov/cedselementdetails.aspx?termid=3345</v>
      </c>
    </row>
    <row r="290" spans="1:13" ht="210">
      <c r="A290" s="19" t="s">
        <v>1071</v>
      </c>
      <c r="B290" s="19" t="s">
        <v>436</v>
      </c>
      <c r="C290" s="19" t="s">
        <v>43</v>
      </c>
      <c r="D290" s="21" t="s">
        <v>1013</v>
      </c>
      <c r="E290" s="19" t="s">
        <v>1288</v>
      </c>
      <c r="F290" s="19" t="s">
        <v>1075</v>
      </c>
      <c r="G290" s="19"/>
      <c r="H290" s="19"/>
      <c r="I290" s="19"/>
      <c r="J290" s="20">
        <v>347</v>
      </c>
      <c r="K290" s="19"/>
      <c r="L290" s="19" t="s">
        <v>437</v>
      </c>
      <c r="M290" s="19" t="str">
        <f>HYPERLINK("https://ceds.ed.gov/cedselementdetails.aspx?termid=3346")</f>
        <v>https://ceds.ed.gov/cedselementdetails.aspx?termid=3346</v>
      </c>
    </row>
    <row r="291" spans="1:13" ht="409.5">
      <c r="A291" s="19" t="s">
        <v>1071</v>
      </c>
      <c r="B291" s="19" t="s">
        <v>460</v>
      </c>
      <c r="C291" s="19" t="s">
        <v>461</v>
      </c>
      <c r="D291" s="19" t="s">
        <v>0</v>
      </c>
      <c r="E291" s="19" t="s">
        <v>1299</v>
      </c>
      <c r="F291" s="19" t="s">
        <v>1075</v>
      </c>
      <c r="G291" s="19" t="s">
        <v>254</v>
      </c>
      <c r="H291" s="19"/>
      <c r="I291" s="19" t="s">
        <v>462</v>
      </c>
      <c r="J291" s="20">
        <v>115</v>
      </c>
      <c r="K291" s="19"/>
      <c r="L291" s="19" t="s">
        <v>463</v>
      </c>
      <c r="M291" s="19" t="str">
        <f>HYPERLINK("https://ceds.ed.gov/cedselementdetails.aspx?termid=3115")</f>
        <v>https://ceds.ed.gov/cedselementdetails.aspx?termid=3115</v>
      </c>
    </row>
    <row r="292" spans="1:13" ht="315">
      <c r="A292" s="19" t="s">
        <v>1071</v>
      </c>
      <c r="B292" s="19" t="s">
        <v>490</v>
      </c>
      <c r="C292" s="19" t="s">
        <v>491</v>
      </c>
      <c r="D292" s="19" t="s">
        <v>0</v>
      </c>
      <c r="E292" s="19" t="s">
        <v>1309</v>
      </c>
      <c r="F292" s="19" t="s">
        <v>1075</v>
      </c>
      <c r="G292" s="19" t="s">
        <v>10</v>
      </c>
      <c r="H292" s="19"/>
      <c r="I292" s="19" t="s">
        <v>492</v>
      </c>
      <c r="J292" s="20">
        <v>143</v>
      </c>
      <c r="K292" s="19"/>
      <c r="L292" s="19" t="s">
        <v>493</v>
      </c>
      <c r="M292" s="19" t="str">
        <f>HYPERLINK("https://ceds.ed.gov/cedselementdetails.aspx?termid=3143")</f>
        <v>https://ceds.ed.gov/cedselementdetails.aspx?termid=3143</v>
      </c>
    </row>
    <row r="293" spans="1:13" ht="195">
      <c r="A293" s="19" t="s">
        <v>1071</v>
      </c>
      <c r="B293" s="19" t="s">
        <v>530</v>
      </c>
      <c r="C293" s="19" t="s">
        <v>531</v>
      </c>
      <c r="D293" s="9" t="s">
        <v>150</v>
      </c>
      <c r="E293" s="19" t="s">
        <v>1361</v>
      </c>
      <c r="F293" s="19" t="s">
        <v>1075</v>
      </c>
      <c r="G293" s="19"/>
      <c r="H293" s="19"/>
      <c r="I293" s="19"/>
      <c r="J293" s="20">
        <v>317</v>
      </c>
      <c r="K293" s="19"/>
      <c r="L293" s="19" t="s">
        <v>532</v>
      </c>
      <c r="M293" s="19" t="str">
        <f>HYPERLINK("https://ceds.ed.gov/cedselementdetails.aspx?termid=3317")</f>
        <v>https://ceds.ed.gov/cedselementdetails.aspx?termid=3317</v>
      </c>
    </row>
    <row r="294" spans="1:13" ht="135">
      <c r="A294" s="19" t="s">
        <v>1071</v>
      </c>
      <c r="B294" s="19" t="s">
        <v>533</v>
      </c>
      <c r="C294" s="19" t="s">
        <v>534</v>
      </c>
      <c r="D294" s="21" t="s">
        <v>1020</v>
      </c>
      <c r="E294" s="19" t="s">
        <v>1366</v>
      </c>
      <c r="F294" s="19" t="s">
        <v>1075</v>
      </c>
      <c r="G294" s="19"/>
      <c r="H294" s="19"/>
      <c r="I294" s="19"/>
      <c r="J294" s="20">
        <v>316</v>
      </c>
      <c r="K294" s="19"/>
      <c r="L294" s="19" t="s">
        <v>535</v>
      </c>
      <c r="M294" s="19" t="str">
        <f>HYPERLINK("https://ceds.ed.gov/cedselementdetails.aspx?termid=3316")</f>
        <v>https://ceds.ed.gov/cedselementdetails.aspx?termid=3316</v>
      </c>
    </row>
    <row r="295" spans="1:13" ht="409.5">
      <c r="A295" s="19" t="s">
        <v>1071</v>
      </c>
      <c r="B295" s="19" t="s">
        <v>536</v>
      </c>
      <c r="C295" s="19" t="s">
        <v>537</v>
      </c>
      <c r="D295" s="19" t="s">
        <v>0</v>
      </c>
      <c r="E295" s="19" t="s">
        <v>1299</v>
      </c>
      <c r="F295" s="19" t="s">
        <v>1075</v>
      </c>
      <c r="G295" s="19" t="s">
        <v>254</v>
      </c>
      <c r="H295" s="19"/>
      <c r="I295" s="19" t="s">
        <v>462</v>
      </c>
      <c r="J295" s="20">
        <v>172</v>
      </c>
      <c r="K295" s="19" t="s">
        <v>538</v>
      </c>
      <c r="L295" s="19" t="s">
        <v>539</v>
      </c>
      <c r="M295" s="19" t="str">
        <f>HYPERLINK("https://ceds.ed.gov/cedselementdetails.aspx?termid=3172")</f>
        <v>https://ceds.ed.gov/cedselementdetails.aspx?termid=3172</v>
      </c>
    </row>
    <row r="296" spans="1:13" ht="120">
      <c r="A296" s="19" t="s">
        <v>1071</v>
      </c>
      <c r="B296" s="19" t="s">
        <v>655</v>
      </c>
      <c r="C296" s="19" t="s">
        <v>656</v>
      </c>
      <c r="D296" s="21" t="s">
        <v>1023</v>
      </c>
      <c r="E296" s="19" t="s">
        <v>1089</v>
      </c>
      <c r="F296" s="19" t="s">
        <v>1075</v>
      </c>
      <c r="G296" s="19"/>
      <c r="H296" s="19"/>
      <c r="I296" s="19"/>
      <c r="J296" s="20">
        <v>341</v>
      </c>
      <c r="K296" s="19"/>
      <c r="L296" s="19" t="s">
        <v>657</v>
      </c>
      <c r="M296" s="19" t="str">
        <f>HYPERLINK("https://ceds.ed.gov/cedselementdetails.aspx?termid=3340")</f>
        <v>https://ceds.ed.gov/cedselementdetails.aspx?termid=3340</v>
      </c>
    </row>
    <row r="297" spans="1:13" ht="409.5">
      <c r="A297" s="19" t="s">
        <v>1071</v>
      </c>
      <c r="B297" s="19" t="s">
        <v>661</v>
      </c>
      <c r="C297" s="19" t="s">
        <v>662</v>
      </c>
      <c r="D297" s="19" t="s">
        <v>0</v>
      </c>
      <c r="E297" s="19" t="s">
        <v>1299</v>
      </c>
      <c r="F297" s="19" t="s">
        <v>1075</v>
      </c>
      <c r="G297" s="19" t="s">
        <v>254</v>
      </c>
      <c r="H297" s="19"/>
      <c r="I297" s="19" t="s">
        <v>462</v>
      </c>
      <c r="J297" s="20">
        <v>184</v>
      </c>
      <c r="K297" s="19"/>
      <c r="L297" s="19" t="s">
        <v>663</v>
      </c>
      <c r="M297" s="19" t="str">
        <f>HYPERLINK("https://ceds.ed.gov/cedselementdetails.aspx?termid=3184")</f>
        <v>https://ceds.ed.gov/cedselementdetails.aspx?termid=3184</v>
      </c>
    </row>
    <row r="298" spans="1:13" ht="165">
      <c r="A298" s="19" t="s">
        <v>1071</v>
      </c>
      <c r="B298" s="19" t="s">
        <v>664</v>
      </c>
      <c r="C298" s="19" t="s">
        <v>665</v>
      </c>
      <c r="D298" s="19" t="s">
        <v>0</v>
      </c>
      <c r="E298" s="19" t="s">
        <v>1409</v>
      </c>
      <c r="F298" s="19" t="s">
        <v>1075</v>
      </c>
      <c r="G298" s="19" t="s">
        <v>16</v>
      </c>
      <c r="H298" s="19"/>
      <c r="I298" s="19"/>
      <c r="J298" s="20">
        <v>191</v>
      </c>
      <c r="K298" s="19"/>
      <c r="L298" s="19" t="s">
        <v>666</v>
      </c>
      <c r="M298" s="19" t="str">
        <f>HYPERLINK("https://ceds.ed.gov/cedselementdetails.aspx?termid=3191")</f>
        <v>https://ceds.ed.gov/cedselementdetails.aspx?termid=3191</v>
      </c>
    </row>
    <row r="299" spans="1:13" ht="285">
      <c r="A299" s="19" t="s">
        <v>1071</v>
      </c>
      <c r="B299" s="19" t="s">
        <v>843</v>
      </c>
      <c r="C299" s="19" t="s">
        <v>844</v>
      </c>
      <c r="D299" s="21" t="s">
        <v>1036</v>
      </c>
      <c r="E299" s="19" t="s">
        <v>1487</v>
      </c>
      <c r="F299" s="19" t="s">
        <v>1075</v>
      </c>
      <c r="G299" s="19"/>
      <c r="H299" s="19"/>
      <c r="I299" s="19" t="s">
        <v>845</v>
      </c>
      <c r="J299" s="20">
        <v>255</v>
      </c>
      <c r="K299" s="19"/>
      <c r="L299" s="19" t="s">
        <v>843</v>
      </c>
      <c r="M299" s="19" t="str">
        <f>HYPERLINK("https://ceds.ed.gov/cedselementdetails.aspx?termid=3255")</f>
        <v>https://ceds.ed.gov/cedselementdetails.aspx?termid=3255</v>
      </c>
    </row>
    <row r="300" spans="1:13" ht="409.5">
      <c r="A300" s="19" t="s">
        <v>1071</v>
      </c>
      <c r="B300" s="19" t="s">
        <v>872</v>
      </c>
      <c r="C300" s="19" t="s">
        <v>873</v>
      </c>
      <c r="D300" s="21" t="s">
        <v>1012</v>
      </c>
      <c r="E300" s="19" t="s">
        <v>1076</v>
      </c>
      <c r="F300" s="19" t="s">
        <v>1075</v>
      </c>
      <c r="G300" s="19"/>
      <c r="H300" s="19"/>
      <c r="I300" s="19"/>
      <c r="J300" s="20">
        <v>267</v>
      </c>
      <c r="K300" s="19"/>
      <c r="L300" s="19" t="s">
        <v>874</v>
      </c>
      <c r="M300" s="19" t="str">
        <f>HYPERLINK("https://ceds.ed.gov/cedselementdetails.aspx?termid=3267")</f>
        <v>https://ceds.ed.gov/cedselementdetails.aspx?termid=3267</v>
      </c>
    </row>
    <row r="301" spans="1:13" ht="255">
      <c r="A301" s="19" t="s">
        <v>118</v>
      </c>
      <c r="B301" s="19" t="s">
        <v>1092</v>
      </c>
      <c r="C301" s="19" t="s">
        <v>1093</v>
      </c>
      <c r="D301" s="21" t="s">
        <v>998</v>
      </c>
      <c r="E301" s="19" t="s">
        <v>1094</v>
      </c>
      <c r="F301" s="19" t="s">
        <v>2</v>
      </c>
      <c r="G301" s="19"/>
      <c r="H301" s="19" t="s">
        <v>1095</v>
      </c>
      <c r="I301" s="19"/>
      <c r="J301" s="20">
        <v>383</v>
      </c>
      <c r="K301" s="19"/>
      <c r="L301" s="19" t="s">
        <v>1096</v>
      </c>
      <c r="M301" s="19" t="str">
        <f>HYPERLINK("https://ceds.ed.gov/cedselementdetails.aspx?termid=3374")</f>
        <v>https://ceds.ed.gov/cedselementdetails.aspx?termid=3374</v>
      </c>
    </row>
    <row r="302" spans="1:13" ht="409.5">
      <c r="A302" s="19" t="s">
        <v>118</v>
      </c>
      <c r="B302" s="19" t="s">
        <v>1578</v>
      </c>
      <c r="C302" s="19" t="s">
        <v>1579</v>
      </c>
      <c r="D302" s="21" t="s">
        <v>1580</v>
      </c>
      <c r="E302" s="19" t="s">
        <v>1581</v>
      </c>
      <c r="F302" s="19" t="s">
        <v>2</v>
      </c>
      <c r="G302" s="19"/>
      <c r="H302" s="19" t="s">
        <v>1582</v>
      </c>
      <c r="I302" s="19"/>
      <c r="J302" s="20">
        <v>385</v>
      </c>
      <c r="K302" s="19"/>
      <c r="L302" s="19" t="s">
        <v>1583</v>
      </c>
      <c r="M302" s="19" t="str">
        <f>HYPERLINK("https://ceds.ed.gov/cedselementdetails.aspx?termid=3376")</f>
        <v>https://ceds.ed.gov/cedselementdetails.aspx?termid=3376</v>
      </c>
    </row>
    <row r="303" spans="1:13" ht="180">
      <c r="A303" s="19" t="s">
        <v>118</v>
      </c>
      <c r="B303" s="19" t="s">
        <v>76</v>
      </c>
      <c r="C303" s="19" t="s">
        <v>77</v>
      </c>
      <c r="D303" s="21" t="s">
        <v>990</v>
      </c>
      <c r="E303" s="19" t="s">
        <v>1099</v>
      </c>
      <c r="F303" s="19" t="s">
        <v>1075</v>
      </c>
      <c r="G303" s="19"/>
      <c r="H303" s="19"/>
      <c r="I303" s="19"/>
      <c r="J303" s="20">
        <v>605</v>
      </c>
      <c r="K303" s="19"/>
      <c r="L303" s="19" t="s">
        <v>78</v>
      </c>
      <c r="M303" s="19" t="str">
        <f>HYPERLINK("https://ceds.ed.gov/cedselementdetails.aspx?termid=3598")</f>
        <v>https://ceds.ed.gov/cedselementdetails.aspx?termid=3598</v>
      </c>
    </row>
    <row r="304" spans="1:13" ht="195">
      <c r="A304" s="19" t="s">
        <v>118</v>
      </c>
      <c r="B304" s="19" t="s">
        <v>1100</v>
      </c>
      <c r="C304" s="19" t="s">
        <v>393</v>
      </c>
      <c r="D304" s="21" t="s">
        <v>1008</v>
      </c>
      <c r="E304" s="19" t="s">
        <v>1101</v>
      </c>
      <c r="F304" s="19" t="s">
        <v>3</v>
      </c>
      <c r="G304" s="19"/>
      <c r="H304" s="19"/>
      <c r="I304" s="19"/>
      <c r="J304" s="20">
        <v>1000</v>
      </c>
      <c r="K304" s="19"/>
      <c r="L304" s="19" t="s">
        <v>1102</v>
      </c>
      <c r="M304" s="19" t="str">
        <f>HYPERLINK("https://ceds.ed.gov/cedselementdetails.aspx?termid=4003")</f>
        <v>https://ceds.ed.gov/cedselementdetails.aspx?termid=4003</v>
      </c>
    </row>
    <row r="305" spans="1:13" ht="120">
      <c r="A305" s="19" t="s">
        <v>118</v>
      </c>
      <c r="B305" s="19" t="s">
        <v>80</v>
      </c>
      <c r="C305" s="19" t="s">
        <v>81</v>
      </c>
      <c r="D305" s="19" t="s">
        <v>0</v>
      </c>
      <c r="E305" s="19" t="s">
        <v>1107</v>
      </c>
      <c r="F305" s="19" t="s">
        <v>1075</v>
      </c>
      <c r="G305" s="19" t="s">
        <v>17</v>
      </c>
      <c r="H305" s="19"/>
      <c r="I305" s="19"/>
      <c r="J305" s="20">
        <v>24</v>
      </c>
      <c r="K305" s="19"/>
      <c r="L305" s="19" t="s">
        <v>82</v>
      </c>
      <c r="M305" s="19" t="str">
        <f>HYPERLINK("https://ceds.ed.gov/cedselementdetails.aspx?termid=3024")</f>
        <v>https://ceds.ed.gov/cedselementdetails.aspx?termid=3024</v>
      </c>
    </row>
    <row r="306" spans="1:13" ht="90">
      <c r="A306" s="19" t="s">
        <v>118</v>
      </c>
      <c r="B306" s="19" t="s">
        <v>83</v>
      </c>
      <c r="C306" s="19" t="s">
        <v>84</v>
      </c>
      <c r="D306" s="19" t="s">
        <v>0</v>
      </c>
      <c r="E306" s="19" t="s">
        <v>1105</v>
      </c>
      <c r="F306" s="19" t="s">
        <v>1075</v>
      </c>
      <c r="G306" s="19" t="s">
        <v>20</v>
      </c>
      <c r="H306" s="19"/>
      <c r="I306" s="19"/>
      <c r="J306" s="20">
        <v>366</v>
      </c>
      <c r="K306" s="19"/>
      <c r="L306" s="19" t="s">
        <v>85</v>
      </c>
      <c r="M306" s="19" t="str">
        <f>HYPERLINK("https://ceds.ed.gov/cedselementdetails.aspx?termid=3365")</f>
        <v>https://ceds.ed.gov/cedselementdetails.aspx?termid=3365</v>
      </c>
    </row>
    <row r="307" spans="1:13" ht="165">
      <c r="A307" s="19" t="s">
        <v>118</v>
      </c>
      <c r="B307" s="19" t="s">
        <v>86</v>
      </c>
      <c r="C307" s="19" t="s">
        <v>87</v>
      </c>
      <c r="D307" s="19" t="s">
        <v>0</v>
      </c>
      <c r="E307" s="19" t="s">
        <v>1113</v>
      </c>
      <c r="F307" s="19" t="s">
        <v>1075</v>
      </c>
      <c r="G307" s="19" t="s">
        <v>20</v>
      </c>
      <c r="H307" s="19"/>
      <c r="I307" s="19"/>
      <c r="J307" s="20">
        <v>1067</v>
      </c>
      <c r="K307" s="19"/>
      <c r="L307" s="19" t="s">
        <v>88</v>
      </c>
      <c r="M307" s="19" t="str">
        <f>HYPERLINK("https://ceds.ed.gov/cedselementdetails.aspx?termid=3152")</f>
        <v>https://ceds.ed.gov/cedselementdetails.aspx?termid=3152</v>
      </c>
    </row>
    <row r="308" spans="1:13" ht="180">
      <c r="A308" s="19" t="s">
        <v>118</v>
      </c>
      <c r="B308" s="19" t="s">
        <v>1584</v>
      </c>
      <c r="C308" s="19" t="s">
        <v>1585</v>
      </c>
      <c r="D308" s="19" t="s">
        <v>0</v>
      </c>
      <c r="E308" s="19" t="s">
        <v>1586</v>
      </c>
      <c r="F308" s="19" t="s">
        <v>3</v>
      </c>
      <c r="G308" s="19" t="s">
        <v>15</v>
      </c>
      <c r="H308" s="19"/>
      <c r="I308" s="19" t="s">
        <v>1587</v>
      </c>
      <c r="J308" s="20">
        <v>904</v>
      </c>
      <c r="K308" s="19"/>
      <c r="L308" s="19" t="s">
        <v>1588</v>
      </c>
      <c r="M308" s="19" t="str">
        <f>HYPERLINK("https://ceds.ed.gov/cedselementdetails.aspx?termid=3904")</f>
        <v>https://ceds.ed.gov/cedselementdetails.aspx?termid=3904</v>
      </c>
    </row>
    <row r="309" spans="1:13" ht="120">
      <c r="A309" s="19" t="s">
        <v>118</v>
      </c>
      <c r="B309" s="19" t="s">
        <v>123</v>
      </c>
      <c r="C309" s="19" t="s">
        <v>124</v>
      </c>
      <c r="D309" s="19" t="s">
        <v>0</v>
      </c>
      <c r="E309" s="19" t="s">
        <v>1121</v>
      </c>
      <c r="F309" s="19" t="s">
        <v>3</v>
      </c>
      <c r="G309" s="19" t="s">
        <v>15</v>
      </c>
      <c r="H309" s="19"/>
      <c r="I309" s="19"/>
      <c r="J309" s="20">
        <v>891</v>
      </c>
      <c r="K309" s="19"/>
      <c r="L309" s="19" t="s">
        <v>125</v>
      </c>
      <c r="M309" s="19" t="str">
        <f>HYPERLINK("https://ceds.ed.gov/cedselementdetails.aspx?termid=3891")</f>
        <v>https://ceds.ed.gov/cedselementdetails.aspx?termid=3891</v>
      </c>
    </row>
    <row r="310" spans="1:13" ht="120">
      <c r="A310" s="19" t="s">
        <v>118</v>
      </c>
      <c r="B310" s="19" t="s">
        <v>1123</v>
      </c>
      <c r="C310" s="19" t="s">
        <v>141</v>
      </c>
      <c r="D310" s="19" t="s">
        <v>0</v>
      </c>
      <c r="E310" s="19" t="s">
        <v>1121</v>
      </c>
      <c r="F310" s="19" t="s">
        <v>2</v>
      </c>
      <c r="G310" s="19" t="s">
        <v>16</v>
      </c>
      <c r="H310" s="19" t="s">
        <v>1124</v>
      </c>
      <c r="I310" s="19"/>
      <c r="J310" s="20">
        <v>724</v>
      </c>
      <c r="K310" s="19"/>
      <c r="L310" s="19" t="s">
        <v>1125</v>
      </c>
      <c r="M310" s="19" t="str">
        <f>HYPERLINK("https://ceds.ed.gov/cedselementdetails.aspx?termid=3700")</f>
        <v>https://ceds.ed.gov/cedselementdetails.aspx?termid=3700</v>
      </c>
    </row>
    <row r="311" spans="1:13" ht="120">
      <c r="A311" s="19" t="s">
        <v>118</v>
      </c>
      <c r="B311" s="19" t="s">
        <v>1129</v>
      </c>
      <c r="C311" s="19" t="s">
        <v>119</v>
      </c>
      <c r="D311" s="19" t="s">
        <v>0</v>
      </c>
      <c r="E311" s="19" t="s">
        <v>1121</v>
      </c>
      <c r="F311" s="19" t="s">
        <v>3</v>
      </c>
      <c r="G311" s="19" t="s">
        <v>15</v>
      </c>
      <c r="H311" s="19"/>
      <c r="I311" s="19"/>
      <c r="J311" s="20">
        <v>1063</v>
      </c>
      <c r="K311" s="19"/>
      <c r="L311" s="19" t="s">
        <v>1130</v>
      </c>
      <c r="M311" s="19" t="str">
        <f>HYPERLINK("https://ceds.ed.gov/cedselementdetails.aspx?termid=4069")</f>
        <v>https://ceds.ed.gov/cedselementdetails.aspx?termid=4069</v>
      </c>
    </row>
    <row r="312" spans="1:13" ht="360">
      <c r="A312" s="19" t="s">
        <v>118</v>
      </c>
      <c r="B312" s="19" t="s">
        <v>152</v>
      </c>
      <c r="C312" s="19" t="s">
        <v>153</v>
      </c>
      <c r="D312" s="21" t="s">
        <v>993</v>
      </c>
      <c r="E312" s="19" t="s">
        <v>1138</v>
      </c>
      <c r="F312" s="19" t="s">
        <v>2</v>
      </c>
      <c r="G312" s="19"/>
      <c r="H312" s="19" t="s">
        <v>154</v>
      </c>
      <c r="I312" s="19"/>
      <c r="J312" s="20">
        <v>177</v>
      </c>
      <c r="K312" s="19"/>
      <c r="L312" s="19" t="s">
        <v>155</v>
      </c>
      <c r="M312" s="19" t="str">
        <f>HYPERLINK("https://ceds.ed.gov/cedselementdetails.aspx?termid=3177")</f>
        <v>https://ceds.ed.gov/cedselementdetails.aspx?termid=3177</v>
      </c>
    </row>
    <row r="313" spans="1:13" ht="75">
      <c r="A313" s="19" t="s">
        <v>118</v>
      </c>
      <c r="B313" s="19" t="s">
        <v>1589</v>
      </c>
      <c r="C313" s="19" t="s">
        <v>1590</v>
      </c>
      <c r="D313" s="9" t="s">
        <v>150</v>
      </c>
      <c r="E313" s="19" t="s">
        <v>1591</v>
      </c>
      <c r="F313" s="19" t="s">
        <v>2</v>
      </c>
      <c r="G313" s="19"/>
      <c r="H313" s="19" t="s">
        <v>1592</v>
      </c>
      <c r="I313" s="19"/>
      <c r="J313" s="20">
        <v>371</v>
      </c>
      <c r="K313" s="19"/>
      <c r="L313" s="19" t="s">
        <v>1593</v>
      </c>
      <c r="M313" s="19" t="str">
        <f>HYPERLINK("https://ceds.ed.gov/cedselementdetails.aspx?termid=3370")</f>
        <v>https://ceds.ed.gov/cedselementdetails.aspx?termid=3370</v>
      </c>
    </row>
    <row r="314" spans="1:13" ht="75">
      <c r="A314" s="19" t="s">
        <v>118</v>
      </c>
      <c r="B314" s="19" t="s">
        <v>1594</v>
      </c>
      <c r="C314" s="19" t="s">
        <v>1595</v>
      </c>
      <c r="D314" s="19" t="s">
        <v>0</v>
      </c>
      <c r="E314" s="19" t="s">
        <v>1591</v>
      </c>
      <c r="F314" s="19" t="s">
        <v>2</v>
      </c>
      <c r="G314" s="19" t="s">
        <v>20</v>
      </c>
      <c r="H314" s="19" t="s">
        <v>129</v>
      </c>
      <c r="I314" s="19"/>
      <c r="J314" s="20">
        <v>407</v>
      </c>
      <c r="K314" s="19"/>
      <c r="L314" s="19" t="s">
        <v>1596</v>
      </c>
      <c r="M314" s="19" t="str">
        <f>HYPERLINK("https://ceds.ed.gov/cedselementdetails.aspx?termid=3398")</f>
        <v>https://ceds.ed.gov/cedselementdetails.aspx?termid=3398</v>
      </c>
    </row>
    <row r="315" spans="1:13" ht="165">
      <c r="A315" s="19" t="s">
        <v>118</v>
      </c>
      <c r="B315" s="19" t="s">
        <v>164</v>
      </c>
      <c r="C315" s="19" t="s">
        <v>165</v>
      </c>
      <c r="D315" s="19" t="s">
        <v>0</v>
      </c>
      <c r="E315" s="19" t="s">
        <v>1146</v>
      </c>
      <c r="F315" s="19" t="s">
        <v>1075</v>
      </c>
      <c r="G315" s="19" t="s">
        <v>20</v>
      </c>
      <c r="H315" s="19"/>
      <c r="I315" s="19"/>
      <c r="J315" s="20">
        <v>717</v>
      </c>
      <c r="K315" s="19"/>
      <c r="L315" s="19" t="s">
        <v>166</v>
      </c>
      <c r="M315" s="19" t="str">
        <f>HYPERLINK("https://ceds.ed.gov/cedselementdetails.aspx?termid=3693")</f>
        <v>https://ceds.ed.gov/cedselementdetails.aspx?termid=3693</v>
      </c>
    </row>
    <row r="316" spans="1:13" ht="165">
      <c r="A316" s="19" t="s">
        <v>118</v>
      </c>
      <c r="B316" s="19" t="s">
        <v>167</v>
      </c>
      <c r="C316" s="19" t="s">
        <v>168</v>
      </c>
      <c r="D316" s="19" t="s">
        <v>0</v>
      </c>
      <c r="E316" s="19" t="s">
        <v>1146</v>
      </c>
      <c r="F316" s="19" t="s">
        <v>1075</v>
      </c>
      <c r="G316" s="19" t="s">
        <v>169</v>
      </c>
      <c r="H316" s="19" t="s">
        <v>170</v>
      </c>
      <c r="I316" s="19"/>
      <c r="J316" s="20">
        <v>718</v>
      </c>
      <c r="K316" s="19"/>
      <c r="L316" s="19" t="s">
        <v>171</v>
      </c>
      <c r="M316" s="19" t="str">
        <f>HYPERLINK("https://ceds.ed.gov/cedselementdetails.aspx?termid=3694")</f>
        <v>https://ceds.ed.gov/cedselementdetails.aspx?termid=3694</v>
      </c>
    </row>
    <row r="317" spans="1:13" ht="165">
      <c r="A317" s="19" t="s">
        <v>118</v>
      </c>
      <c r="B317" s="19" t="s">
        <v>172</v>
      </c>
      <c r="C317" s="19" t="s">
        <v>173</v>
      </c>
      <c r="D317" s="19" t="s">
        <v>0</v>
      </c>
      <c r="E317" s="19" t="s">
        <v>1146</v>
      </c>
      <c r="F317" s="19" t="s">
        <v>2</v>
      </c>
      <c r="G317" s="19" t="s">
        <v>20</v>
      </c>
      <c r="H317" s="19" t="s">
        <v>174</v>
      </c>
      <c r="I317" s="19"/>
      <c r="J317" s="20">
        <v>418</v>
      </c>
      <c r="K317" s="19"/>
      <c r="L317" s="19" t="s">
        <v>175</v>
      </c>
      <c r="M317" s="19" t="str">
        <f>HYPERLINK("https://ceds.ed.gov/cedselementdetails.aspx?termid=3408")</f>
        <v>https://ceds.ed.gov/cedselementdetails.aspx?termid=3408</v>
      </c>
    </row>
    <row r="318" spans="1:13" ht="409.5">
      <c r="A318" s="19" t="s">
        <v>118</v>
      </c>
      <c r="B318" s="19" t="s">
        <v>176</v>
      </c>
      <c r="C318" s="19" t="s">
        <v>177</v>
      </c>
      <c r="D318" s="21" t="s">
        <v>994</v>
      </c>
      <c r="E318" s="19" t="s">
        <v>1146</v>
      </c>
      <c r="F318" s="19"/>
      <c r="G318" s="19" t="s">
        <v>20</v>
      </c>
      <c r="H318" s="19"/>
      <c r="I318" s="19"/>
      <c r="J318" s="20">
        <v>417</v>
      </c>
      <c r="K318" s="19"/>
      <c r="L318" s="19" t="s">
        <v>178</v>
      </c>
      <c r="M318" s="19" t="str">
        <f>HYPERLINK("https://ceds.ed.gov/cedselementdetails.aspx?termid=3407")</f>
        <v>https://ceds.ed.gov/cedselementdetails.aspx?termid=3407</v>
      </c>
    </row>
    <row r="319" spans="1:13" ht="165">
      <c r="A319" s="19" t="s">
        <v>118</v>
      </c>
      <c r="B319" s="19" t="s">
        <v>179</v>
      </c>
      <c r="C319" s="19" t="s">
        <v>180</v>
      </c>
      <c r="D319" s="19" t="s">
        <v>0</v>
      </c>
      <c r="E319" s="19" t="s">
        <v>1146</v>
      </c>
      <c r="F319" s="19" t="s">
        <v>2</v>
      </c>
      <c r="G319" s="19" t="s">
        <v>20</v>
      </c>
      <c r="H319" s="19" t="s">
        <v>181</v>
      </c>
      <c r="I319" s="19"/>
      <c r="J319" s="20">
        <v>419</v>
      </c>
      <c r="K319" s="19"/>
      <c r="L319" s="19" t="s">
        <v>182</v>
      </c>
      <c r="M319" s="19" t="str">
        <f>HYPERLINK("https://ceds.ed.gov/cedselementdetails.aspx?termid=3409")</f>
        <v>https://ceds.ed.gov/cedselementdetails.aspx?termid=3409</v>
      </c>
    </row>
    <row r="320" spans="1:13" ht="409.5">
      <c r="A320" s="19" t="s">
        <v>118</v>
      </c>
      <c r="B320" s="19" t="s">
        <v>183</v>
      </c>
      <c r="C320" s="19" t="s">
        <v>184</v>
      </c>
      <c r="D320" s="21" t="s">
        <v>995</v>
      </c>
      <c r="E320" s="19" t="s">
        <v>1147</v>
      </c>
      <c r="F320" s="19" t="s">
        <v>2</v>
      </c>
      <c r="G320" s="19"/>
      <c r="H320" s="19" t="s">
        <v>185</v>
      </c>
      <c r="I320" s="19" t="s">
        <v>186</v>
      </c>
      <c r="J320" s="20">
        <v>26</v>
      </c>
      <c r="K320" s="19"/>
      <c r="L320" s="19" t="s">
        <v>187</v>
      </c>
      <c r="M320" s="19" t="str">
        <f>HYPERLINK("https://ceds.ed.gov/cedselementdetails.aspx?termid=3026")</f>
        <v>https://ceds.ed.gov/cedselementdetails.aspx?termid=3026</v>
      </c>
    </row>
    <row r="321" spans="1:13" ht="105">
      <c r="A321" s="19" t="s">
        <v>118</v>
      </c>
      <c r="B321" s="19" t="s">
        <v>189</v>
      </c>
      <c r="C321" s="19" t="s">
        <v>190</v>
      </c>
      <c r="D321" s="21" t="s">
        <v>996</v>
      </c>
      <c r="E321" s="19" t="s">
        <v>1148</v>
      </c>
      <c r="F321" s="19" t="s">
        <v>2</v>
      </c>
      <c r="G321" s="19"/>
      <c r="H321" s="19" t="s">
        <v>191</v>
      </c>
      <c r="I321" s="19"/>
      <c r="J321" s="20">
        <v>25</v>
      </c>
      <c r="K321" s="19"/>
      <c r="L321" s="19" t="s">
        <v>192</v>
      </c>
      <c r="M321" s="19" t="str">
        <f>HYPERLINK("https://ceds.ed.gov/cedselementdetails.aspx?termid=3025")</f>
        <v>https://ceds.ed.gov/cedselementdetails.aspx?termid=3025</v>
      </c>
    </row>
    <row r="322" spans="1:13" ht="210">
      <c r="A322" s="19" t="s">
        <v>118</v>
      </c>
      <c r="B322" s="19" t="s">
        <v>193</v>
      </c>
      <c r="C322" s="19" t="s">
        <v>194</v>
      </c>
      <c r="D322" s="21" t="s">
        <v>997</v>
      </c>
      <c r="E322" s="19" t="s">
        <v>1148</v>
      </c>
      <c r="F322" s="19" t="s">
        <v>2</v>
      </c>
      <c r="G322" s="19"/>
      <c r="H322" s="19" t="s">
        <v>195</v>
      </c>
      <c r="I322" s="19" t="s">
        <v>196</v>
      </c>
      <c r="J322" s="20">
        <v>540</v>
      </c>
      <c r="K322" s="19"/>
      <c r="L322" s="19" t="s">
        <v>197</v>
      </c>
      <c r="M322" s="19" t="str">
        <f>HYPERLINK("https://ceds.ed.gov/cedselementdetails.aspx?termid=3531")</f>
        <v>https://ceds.ed.gov/cedselementdetails.aspx?termid=3531</v>
      </c>
    </row>
    <row r="323" spans="1:13" ht="120">
      <c r="A323" s="19" t="s">
        <v>118</v>
      </c>
      <c r="B323" s="19" t="s">
        <v>203</v>
      </c>
      <c r="C323" s="19" t="s">
        <v>1149</v>
      </c>
      <c r="D323" s="19" t="s">
        <v>921</v>
      </c>
      <c r="E323" s="19" t="s">
        <v>1150</v>
      </c>
      <c r="F323" s="19" t="s">
        <v>2</v>
      </c>
      <c r="G323" s="19"/>
      <c r="H323" s="19" t="s">
        <v>154</v>
      </c>
      <c r="I323" s="19"/>
      <c r="J323" s="20">
        <v>384</v>
      </c>
      <c r="K323" s="19"/>
      <c r="L323" s="19" t="s">
        <v>204</v>
      </c>
      <c r="M323" s="19" t="str">
        <f>HYPERLINK("https://ceds.ed.gov/cedselementdetails.aspx?termid=3375")</f>
        <v>https://ceds.ed.gov/cedselementdetails.aspx?termid=3375</v>
      </c>
    </row>
    <row r="324" spans="1:13" ht="150">
      <c r="A324" s="19" t="s">
        <v>118</v>
      </c>
      <c r="B324" s="19" t="s">
        <v>213</v>
      </c>
      <c r="C324" s="19" t="s">
        <v>214</v>
      </c>
      <c r="D324" s="19" t="s">
        <v>0</v>
      </c>
      <c r="E324" s="19" t="s">
        <v>1152</v>
      </c>
      <c r="F324" s="19" t="s">
        <v>2</v>
      </c>
      <c r="G324" s="19" t="s">
        <v>215</v>
      </c>
      <c r="H324" s="19" t="s">
        <v>216</v>
      </c>
      <c r="I324" s="19"/>
      <c r="J324" s="20">
        <v>410</v>
      </c>
      <c r="K324" s="19"/>
      <c r="L324" s="19" t="s">
        <v>217</v>
      </c>
      <c r="M324" s="19" t="str">
        <f>HYPERLINK("https://ceds.ed.gov/cedselementdetails.aspx?termid=3400")</f>
        <v>https://ceds.ed.gov/cedselementdetails.aspx?termid=3400</v>
      </c>
    </row>
    <row r="325" spans="1:13" ht="75">
      <c r="A325" s="19" t="s">
        <v>118</v>
      </c>
      <c r="B325" s="19" t="s">
        <v>1597</v>
      </c>
      <c r="C325" s="19" t="s">
        <v>1598</v>
      </c>
      <c r="D325" s="19" t="s">
        <v>0</v>
      </c>
      <c r="E325" s="19" t="s">
        <v>1599</v>
      </c>
      <c r="F325" s="19" t="s">
        <v>2</v>
      </c>
      <c r="G325" s="19" t="s">
        <v>128</v>
      </c>
      <c r="H325" s="19" t="s">
        <v>129</v>
      </c>
      <c r="I325" s="19"/>
      <c r="J325" s="20">
        <v>408</v>
      </c>
      <c r="K325" s="19"/>
      <c r="L325" s="19" t="s">
        <v>1600</v>
      </c>
      <c r="M325" s="19" t="str">
        <f>HYPERLINK("https://ceds.ed.gov/cedselementdetails.aspx?termid=3399")</f>
        <v>https://ceds.ed.gov/cedselementdetails.aspx?termid=3399</v>
      </c>
    </row>
    <row r="326" spans="1:13" ht="255">
      <c r="A326" s="19" t="s">
        <v>118</v>
      </c>
      <c r="B326" s="19" t="s">
        <v>218</v>
      </c>
      <c r="C326" s="19" t="s">
        <v>219</v>
      </c>
      <c r="D326" s="19" t="s">
        <v>0</v>
      </c>
      <c r="E326" s="19" t="s">
        <v>1153</v>
      </c>
      <c r="F326" s="19" t="s">
        <v>2</v>
      </c>
      <c r="G326" s="19" t="s">
        <v>220</v>
      </c>
      <c r="H326" s="19" t="s">
        <v>221</v>
      </c>
      <c r="I326" s="19"/>
      <c r="J326" s="20">
        <v>597</v>
      </c>
      <c r="K326" s="19"/>
      <c r="L326" s="19" t="s">
        <v>222</v>
      </c>
      <c r="M326" s="19" t="str">
        <f>HYPERLINK("https://ceds.ed.gov/cedselementdetails.aspx?termid=3590")</f>
        <v>https://ceds.ed.gov/cedselementdetails.aspx?termid=3590</v>
      </c>
    </row>
    <row r="327" spans="1:13" ht="165">
      <c r="A327" s="19" t="s">
        <v>118</v>
      </c>
      <c r="B327" s="19" t="s">
        <v>223</v>
      </c>
      <c r="C327" s="19" t="s">
        <v>224</v>
      </c>
      <c r="D327" s="19" t="s">
        <v>0</v>
      </c>
      <c r="E327" s="19" t="s">
        <v>1154</v>
      </c>
      <c r="F327" s="19" t="s">
        <v>2</v>
      </c>
      <c r="G327" s="19" t="s">
        <v>215</v>
      </c>
      <c r="H327" s="19" t="s">
        <v>225</v>
      </c>
      <c r="I327" s="19" t="s">
        <v>226</v>
      </c>
      <c r="J327" s="20">
        <v>411</v>
      </c>
      <c r="K327" s="19"/>
      <c r="L327" s="19" t="s">
        <v>227</v>
      </c>
      <c r="M327" s="19" t="str">
        <f>HYPERLINK("https://ceds.ed.gov/cedselementdetails.aspx?termid=3401")</f>
        <v>https://ceds.ed.gov/cedselementdetails.aspx?termid=3401</v>
      </c>
    </row>
    <row r="328" spans="1:13" ht="409.5">
      <c r="A328" s="19" t="s">
        <v>118</v>
      </c>
      <c r="B328" s="19" t="s">
        <v>1156</v>
      </c>
      <c r="C328" s="19" t="s">
        <v>1157</v>
      </c>
      <c r="D328" s="21" t="s">
        <v>989</v>
      </c>
      <c r="E328" s="19" t="s">
        <v>1158</v>
      </c>
      <c r="F328" s="19" t="s">
        <v>2</v>
      </c>
      <c r="G328" s="19"/>
      <c r="H328" s="19" t="s">
        <v>1159</v>
      </c>
      <c r="I328" s="19"/>
      <c r="J328" s="20">
        <v>389</v>
      </c>
      <c r="K328" s="19"/>
      <c r="L328" s="19" t="s">
        <v>1160</v>
      </c>
      <c r="M328" s="19" t="str">
        <f>HYPERLINK("https://ceds.ed.gov/cedselementdetails.aspx?termid=3380")</f>
        <v>https://ceds.ed.gov/cedselementdetails.aspx?termid=3380</v>
      </c>
    </row>
    <row r="329" spans="1:13" ht="135">
      <c r="A329" s="19" t="s">
        <v>118</v>
      </c>
      <c r="B329" s="19" t="s">
        <v>240</v>
      </c>
      <c r="C329" s="19" t="s">
        <v>241</v>
      </c>
      <c r="D329" s="19" t="s">
        <v>0</v>
      </c>
      <c r="E329" s="19" t="s">
        <v>1099</v>
      </c>
      <c r="F329" s="19" t="s">
        <v>1075</v>
      </c>
      <c r="G329" s="19" t="s">
        <v>16</v>
      </c>
      <c r="H329" s="19"/>
      <c r="I329" s="19"/>
      <c r="J329" s="20">
        <v>274</v>
      </c>
      <c r="K329" s="19"/>
      <c r="L329" s="19" t="s">
        <v>242</v>
      </c>
      <c r="M329" s="19" t="str">
        <f>HYPERLINK("https://ceds.ed.gov/cedselementdetails.aspx?termid=3274")</f>
        <v>https://ceds.ed.gov/cedselementdetails.aspx?termid=3274</v>
      </c>
    </row>
    <row r="330" spans="1:13" ht="135">
      <c r="A330" s="19" t="s">
        <v>118</v>
      </c>
      <c r="B330" s="19" t="s">
        <v>243</v>
      </c>
      <c r="C330" s="19" t="s">
        <v>244</v>
      </c>
      <c r="D330" s="19" t="s">
        <v>0</v>
      </c>
      <c r="E330" s="19" t="s">
        <v>1099</v>
      </c>
      <c r="F330" s="19" t="s">
        <v>1075</v>
      </c>
      <c r="G330" s="19" t="s">
        <v>20</v>
      </c>
      <c r="H330" s="19"/>
      <c r="I330" s="19"/>
      <c r="J330" s="20">
        <v>367</v>
      </c>
      <c r="K330" s="19"/>
      <c r="L330" s="19" t="s">
        <v>245</v>
      </c>
      <c r="M330" s="19" t="str">
        <f>HYPERLINK("https://ceds.ed.gov/cedselementdetails.aspx?termid=3366")</f>
        <v>https://ceds.ed.gov/cedselementdetails.aspx?termid=3366</v>
      </c>
    </row>
    <row r="331" spans="1:13" ht="60">
      <c r="A331" s="19" t="s">
        <v>118</v>
      </c>
      <c r="B331" s="19" t="s">
        <v>1601</v>
      </c>
      <c r="C331" s="19" t="s">
        <v>1602</v>
      </c>
      <c r="D331" s="19" t="s">
        <v>0</v>
      </c>
      <c r="E331" s="19" t="s">
        <v>1603</v>
      </c>
      <c r="F331" s="19" t="s">
        <v>2</v>
      </c>
      <c r="G331" s="19" t="s">
        <v>20</v>
      </c>
      <c r="H331" s="19" t="s">
        <v>1604</v>
      </c>
      <c r="I331" s="19"/>
      <c r="J331" s="20">
        <v>396</v>
      </c>
      <c r="K331" s="19"/>
      <c r="L331" s="19" t="s">
        <v>1605</v>
      </c>
      <c r="M331" s="19" t="str">
        <f>HYPERLINK("https://ceds.ed.gov/cedselementdetails.aspx?termid=3388")</f>
        <v>https://ceds.ed.gov/cedselementdetails.aspx?termid=3388</v>
      </c>
    </row>
    <row r="332" spans="1:13" ht="60">
      <c r="A332" s="19" t="s">
        <v>118</v>
      </c>
      <c r="B332" s="19" t="s">
        <v>1606</v>
      </c>
      <c r="C332" s="19" t="s">
        <v>1607</v>
      </c>
      <c r="D332" s="19" t="s">
        <v>0</v>
      </c>
      <c r="E332" s="19" t="s">
        <v>1603</v>
      </c>
      <c r="F332" s="19" t="s">
        <v>2</v>
      </c>
      <c r="G332" s="19" t="s">
        <v>20</v>
      </c>
      <c r="H332" s="19" t="s">
        <v>1608</v>
      </c>
      <c r="I332" s="19"/>
      <c r="J332" s="20">
        <v>395</v>
      </c>
      <c r="K332" s="19"/>
      <c r="L332" s="19" t="s">
        <v>1609</v>
      </c>
      <c r="M332" s="19" t="str">
        <f>HYPERLINK("https://ceds.ed.gov/cedselementdetails.aspx?termid=3387")</f>
        <v>https://ceds.ed.gov/cedselementdetails.aspx?termid=3387</v>
      </c>
    </row>
    <row r="333" spans="1:13" ht="120">
      <c r="A333" s="19" t="s">
        <v>118</v>
      </c>
      <c r="B333" s="19" t="s">
        <v>251</v>
      </c>
      <c r="C333" s="19" t="s">
        <v>1163</v>
      </c>
      <c r="D333" s="19" t="s">
        <v>0</v>
      </c>
      <c r="E333" s="19" t="s">
        <v>1164</v>
      </c>
      <c r="F333" s="19" t="s">
        <v>3</v>
      </c>
      <c r="G333" s="19" t="s">
        <v>15</v>
      </c>
      <c r="H333" s="19"/>
      <c r="I333" s="19"/>
      <c r="J333" s="20">
        <v>890</v>
      </c>
      <c r="K333" s="19"/>
      <c r="L333" s="19" t="s">
        <v>252</v>
      </c>
      <c r="M333" s="19" t="str">
        <f>HYPERLINK("https://ceds.ed.gov/cedselementdetails.aspx?termid=3890")</f>
        <v>https://ceds.ed.gov/cedselementdetails.aspx?termid=3890</v>
      </c>
    </row>
    <row r="334" spans="1:13" ht="255">
      <c r="A334" s="19" t="s">
        <v>118</v>
      </c>
      <c r="B334" s="19" t="s">
        <v>253</v>
      </c>
      <c r="C334" s="19" t="s">
        <v>1169</v>
      </c>
      <c r="D334" s="19" t="s">
        <v>0</v>
      </c>
      <c r="E334" s="19" t="s">
        <v>1170</v>
      </c>
      <c r="F334" s="19" t="s">
        <v>2</v>
      </c>
      <c r="G334" s="19" t="s">
        <v>254</v>
      </c>
      <c r="H334" s="19" t="s">
        <v>255</v>
      </c>
      <c r="I334" s="19"/>
      <c r="J334" s="20">
        <v>245</v>
      </c>
      <c r="K334" s="19"/>
      <c r="L334" s="19" t="s">
        <v>256</v>
      </c>
      <c r="M334" s="19" t="str">
        <f>HYPERLINK("https://ceds.ed.gov/cedselementdetails.aspx?termid=3245")</f>
        <v>https://ceds.ed.gov/cedselementdetails.aspx?termid=3245</v>
      </c>
    </row>
    <row r="335" spans="1:13" ht="409.5">
      <c r="A335" s="19" t="s">
        <v>118</v>
      </c>
      <c r="B335" s="19" t="s">
        <v>1171</v>
      </c>
      <c r="C335" s="19" t="s">
        <v>201</v>
      </c>
      <c r="D335" s="21" t="s">
        <v>994</v>
      </c>
      <c r="E335" s="19" t="s">
        <v>1172</v>
      </c>
      <c r="F335" s="19" t="s">
        <v>2</v>
      </c>
      <c r="G335" s="19"/>
      <c r="H335" s="19" t="s">
        <v>1173</v>
      </c>
      <c r="I335" s="19"/>
      <c r="J335" s="20">
        <v>369</v>
      </c>
      <c r="K335" s="19"/>
      <c r="L335" s="19" t="s">
        <v>1174</v>
      </c>
      <c r="M335" s="19" t="str">
        <f>HYPERLINK("https://ceds.ed.gov/cedselementdetails.aspx?termid=3368")</f>
        <v>https://ceds.ed.gov/cedselementdetails.aspx?termid=3368</v>
      </c>
    </row>
    <row r="336" spans="1:13" ht="135">
      <c r="A336" s="19" t="s">
        <v>118</v>
      </c>
      <c r="B336" s="19" t="s">
        <v>261</v>
      </c>
      <c r="C336" s="19" t="s">
        <v>263</v>
      </c>
      <c r="D336" s="19" t="s">
        <v>0</v>
      </c>
      <c r="E336" s="19" t="s">
        <v>1099</v>
      </c>
      <c r="F336" s="19" t="s">
        <v>2</v>
      </c>
      <c r="G336" s="19" t="s">
        <v>16</v>
      </c>
      <c r="H336" s="19" t="s">
        <v>264</v>
      </c>
      <c r="I336" s="19"/>
      <c r="J336" s="20">
        <v>275</v>
      </c>
      <c r="K336" s="19"/>
      <c r="L336" s="19" t="s">
        <v>262</v>
      </c>
      <c r="M336" s="19" t="str">
        <f>HYPERLINK("https://ceds.ed.gov/cedselementdetails.aspx?termid=3275")</f>
        <v>https://ceds.ed.gov/cedselementdetails.aspx?termid=3275</v>
      </c>
    </row>
    <row r="337" spans="1:13" ht="135">
      <c r="A337" s="19" t="s">
        <v>118</v>
      </c>
      <c r="B337" s="19" t="s">
        <v>265</v>
      </c>
      <c r="C337" s="19" t="s">
        <v>266</v>
      </c>
      <c r="D337" s="19" t="s">
        <v>0</v>
      </c>
      <c r="E337" s="19" t="s">
        <v>1099</v>
      </c>
      <c r="F337" s="19" t="s">
        <v>1075</v>
      </c>
      <c r="G337" s="19" t="s">
        <v>20</v>
      </c>
      <c r="H337" s="19"/>
      <c r="I337" s="19"/>
      <c r="J337" s="20">
        <v>388</v>
      </c>
      <c r="K337" s="19"/>
      <c r="L337" s="19" t="s">
        <v>267</v>
      </c>
      <c r="M337" s="19" t="str">
        <f>HYPERLINK("https://ceds.ed.gov/cedselementdetails.aspx?termid=3379")</f>
        <v>https://ceds.ed.gov/cedselementdetails.aspx?termid=3379</v>
      </c>
    </row>
    <row r="338" spans="1:13" ht="120">
      <c r="A338" s="19" t="s">
        <v>118</v>
      </c>
      <c r="B338" s="19" t="s">
        <v>268</v>
      </c>
      <c r="C338" s="19" t="s">
        <v>269</v>
      </c>
      <c r="D338" s="19" t="s">
        <v>0</v>
      </c>
      <c r="E338" s="19" t="s">
        <v>1175</v>
      </c>
      <c r="F338" s="19" t="s">
        <v>1075</v>
      </c>
      <c r="G338" s="19" t="s">
        <v>16</v>
      </c>
      <c r="H338" s="19"/>
      <c r="I338" s="19"/>
      <c r="J338" s="20">
        <v>28</v>
      </c>
      <c r="K338" s="19"/>
      <c r="L338" s="19" t="s">
        <v>270</v>
      </c>
      <c r="M338" s="19" t="str">
        <f>HYPERLINK("https://ceds.ed.gov/cedselementdetails.aspx?termid=3028")</f>
        <v>https://ceds.ed.gov/cedselementdetails.aspx?termid=3028</v>
      </c>
    </row>
    <row r="339" spans="1:13" ht="409.5">
      <c r="A339" s="19" t="s">
        <v>118</v>
      </c>
      <c r="B339" s="19" t="s">
        <v>271</v>
      </c>
      <c r="C339" s="19" t="s">
        <v>272</v>
      </c>
      <c r="D339" s="21" t="s">
        <v>1176</v>
      </c>
      <c r="E339" s="19" t="s">
        <v>1175</v>
      </c>
      <c r="F339" s="19" t="s">
        <v>2</v>
      </c>
      <c r="G339" s="19"/>
      <c r="H339" s="19" t="s">
        <v>273</v>
      </c>
      <c r="I339" s="19"/>
      <c r="J339" s="20">
        <v>29</v>
      </c>
      <c r="K339" s="19"/>
      <c r="L339" s="19" t="s">
        <v>274</v>
      </c>
      <c r="M339" s="19" t="str">
        <f>HYPERLINK("https://ceds.ed.gov/cedselementdetails.aspx?termid=3029")</f>
        <v>https://ceds.ed.gov/cedselementdetails.aspx?termid=3029</v>
      </c>
    </row>
    <row r="340" spans="1:13" ht="409.5">
      <c r="A340" s="19" t="s">
        <v>118</v>
      </c>
      <c r="B340" s="19" t="s">
        <v>275</v>
      </c>
      <c r="C340" s="19" t="s">
        <v>276</v>
      </c>
      <c r="D340" s="21" t="s">
        <v>1177</v>
      </c>
      <c r="E340" s="19" t="s">
        <v>1139</v>
      </c>
      <c r="F340" s="19" t="s">
        <v>2</v>
      </c>
      <c r="G340" s="19"/>
      <c r="H340" s="19" t="s">
        <v>277</v>
      </c>
      <c r="I340" s="19"/>
      <c r="J340" s="20">
        <v>415</v>
      </c>
      <c r="K340" s="19"/>
      <c r="L340" s="19" t="s">
        <v>278</v>
      </c>
      <c r="M340" s="19" t="str">
        <f>HYPERLINK("https://ceds.ed.gov/cedselementdetails.aspx?termid=3405")</f>
        <v>https://ceds.ed.gov/cedselementdetails.aspx?termid=3405</v>
      </c>
    </row>
    <row r="341" spans="1:13" ht="409.5">
      <c r="A341" s="19" t="s">
        <v>118</v>
      </c>
      <c r="B341" s="19" t="s">
        <v>275</v>
      </c>
      <c r="C341" s="19" t="s">
        <v>276</v>
      </c>
      <c r="D341" s="21" t="s">
        <v>1177</v>
      </c>
      <c r="E341" s="19" t="s">
        <v>1139</v>
      </c>
      <c r="F341" s="19" t="s">
        <v>2</v>
      </c>
      <c r="G341" s="19"/>
      <c r="H341" s="19" t="s">
        <v>277</v>
      </c>
      <c r="I341" s="19"/>
      <c r="J341" s="20">
        <v>415</v>
      </c>
      <c r="K341" s="19"/>
      <c r="L341" s="19" t="s">
        <v>278</v>
      </c>
      <c r="M341" s="19" t="str">
        <f>HYPERLINK("https://ceds.ed.gov/cedselementdetails.aspx?termid=3405")</f>
        <v>https://ceds.ed.gov/cedselementdetails.aspx?termid=3405</v>
      </c>
    </row>
    <row r="342" spans="1:13" ht="255">
      <c r="A342" s="19" t="s">
        <v>118</v>
      </c>
      <c r="B342" s="19" t="s">
        <v>293</v>
      </c>
      <c r="C342" s="19" t="s">
        <v>294</v>
      </c>
      <c r="D342" s="21" t="s">
        <v>999</v>
      </c>
      <c r="E342" s="19" t="s">
        <v>1214</v>
      </c>
      <c r="F342" s="19" t="s">
        <v>3</v>
      </c>
      <c r="G342" s="19"/>
      <c r="H342" s="19"/>
      <c r="I342" s="19"/>
      <c r="J342" s="20">
        <v>785</v>
      </c>
      <c r="K342" s="19"/>
      <c r="L342" s="19" t="s">
        <v>295</v>
      </c>
      <c r="M342" s="19" t="str">
        <f>HYPERLINK("https://ceds.ed.gov/cedselementdetails.aspx?termid=3782")</f>
        <v>https://ceds.ed.gov/cedselementdetails.aspx?termid=3782</v>
      </c>
    </row>
    <row r="343" spans="1:13" ht="90">
      <c r="A343" s="19" t="s">
        <v>118</v>
      </c>
      <c r="B343" s="19" t="s">
        <v>296</v>
      </c>
      <c r="C343" s="19" t="s">
        <v>297</v>
      </c>
      <c r="D343" s="19" t="s">
        <v>0</v>
      </c>
      <c r="E343" s="19" t="s">
        <v>1214</v>
      </c>
      <c r="F343" s="19" t="s">
        <v>3</v>
      </c>
      <c r="G343" s="19" t="s">
        <v>20</v>
      </c>
      <c r="H343" s="19"/>
      <c r="I343" s="19"/>
      <c r="J343" s="20">
        <v>1080</v>
      </c>
      <c r="K343" s="19"/>
      <c r="L343" s="19" t="s">
        <v>298</v>
      </c>
      <c r="M343" s="19" t="str">
        <f>HYPERLINK("https://ceds.ed.gov/cedselementdetails.aspx?termid=3781")</f>
        <v>https://ceds.ed.gov/cedselementdetails.aspx?termid=3781</v>
      </c>
    </row>
    <row r="344" spans="1:13" ht="409.5">
      <c r="A344" s="19" t="s">
        <v>118</v>
      </c>
      <c r="B344" s="19" t="s">
        <v>1216</v>
      </c>
      <c r="C344" s="19" t="s">
        <v>198</v>
      </c>
      <c r="D344" s="21" t="s">
        <v>994</v>
      </c>
      <c r="E344" s="19" t="s">
        <v>1217</v>
      </c>
      <c r="F344" s="19" t="s">
        <v>2</v>
      </c>
      <c r="G344" s="19"/>
      <c r="H344" s="19" t="s">
        <v>1218</v>
      </c>
      <c r="I344" s="19"/>
      <c r="J344" s="20">
        <v>27</v>
      </c>
      <c r="K344" s="19"/>
      <c r="L344" s="19" t="s">
        <v>1219</v>
      </c>
      <c r="M344" s="19" t="str">
        <f>HYPERLINK("https://ceds.ed.gov/cedselementdetails.aspx?termid=3027")</f>
        <v>https://ceds.ed.gov/cedselementdetails.aspx?termid=3027</v>
      </c>
    </row>
    <row r="345" spans="1:13" ht="105">
      <c r="A345" s="19" t="s">
        <v>118</v>
      </c>
      <c r="B345" s="19" t="s">
        <v>384</v>
      </c>
      <c r="C345" s="19" t="s">
        <v>385</v>
      </c>
      <c r="D345" s="19" t="s">
        <v>0</v>
      </c>
      <c r="E345" s="19" t="s">
        <v>1261</v>
      </c>
      <c r="F345" s="19" t="s">
        <v>3</v>
      </c>
      <c r="G345" s="19" t="s">
        <v>20</v>
      </c>
      <c r="H345" s="19"/>
      <c r="I345" s="19"/>
      <c r="J345" s="20">
        <v>820</v>
      </c>
      <c r="K345" s="19"/>
      <c r="L345" s="19" t="s">
        <v>386</v>
      </c>
      <c r="M345" s="19" t="str">
        <f>HYPERLINK("https://ceds.ed.gov/cedselementdetails.aspx?termid=3819")</f>
        <v>https://ceds.ed.gov/cedselementdetails.aspx?termid=3819</v>
      </c>
    </row>
    <row r="346" spans="1:13" ht="30">
      <c r="A346" s="19" t="s">
        <v>118</v>
      </c>
      <c r="B346" s="19" t="s">
        <v>387</v>
      </c>
      <c r="C346" s="19" t="s">
        <v>388</v>
      </c>
      <c r="D346" s="19" t="s">
        <v>0</v>
      </c>
      <c r="E346" s="19" t="s">
        <v>1261</v>
      </c>
      <c r="F346" s="19" t="s">
        <v>3</v>
      </c>
      <c r="G346" s="19" t="s">
        <v>16</v>
      </c>
      <c r="H346" s="19"/>
      <c r="I346" s="19"/>
      <c r="J346" s="20">
        <v>821</v>
      </c>
      <c r="K346" s="19"/>
      <c r="L346" s="19" t="s">
        <v>389</v>
      </c>
      <c r="M346" s="19" t="str">
        <f>HYPERLINK("https://ceds.ed.gov/cedselementdetails.aspx?termid=3820")</f>
        <v>https://ceds.ed.gov/cedselementdetails.aspx?termid=3820</v>
      </c>
    </row>
    <row r="347" spans="1:13" ht="75">
      <c r="A347" s="19" t="s">
        <v>118</v>
      </c>
      <c r="B347" s="19" t="s">
        <v>1264</v>
      </c>
      <c r="C347" s="19" t="s">
        <v>1265</v>
      </c>
      <c r="D347" s="19" t="s">
        <v>0</v>
      </c>
      <c r="E347" s="19" t="s">
        <v>1266</v>
      </c>
      <c r="F347" s="19" t="s">
        <v>3</v>
      </c>
      <c r="G347" s="19" t="s">
        <v>1112</v>
      </c>
      <c r="H347" s="19"/>
      <c r="I347" s="19"/>
      <c r="J347" s="20">
        <v>1225</v>
      </c>
      <c r="K347" s="19"/>
      <c r="L347" s="19" t="s">
        <v>1268</v>
      </c>
      <c r="M347" s="19" t="str">
        <f>HYPERLINK("https://ceds.ed.gov/cedselementdetails.aspx?termid=4189")</f>
        <v>https://ceds.ed.gov/cedselementdetails.aspx?termid=4189</v>
      </c>
    </row>
    <row r="348" spans="1:13" ht="75">
      <c r="A348" s="19" t="s">
        <v>118</v>
      </c>
      <c r="B348" s="19" t="s">
        <v>1280</v>
      </c>
      <c r="C348" s="19" t="s">
        <v>1281</v>
      </c>
      <c r="D348" s="19" t="s">
        <v>0</v>
      </c>
      <c r="E348" s="19" t="s">
        <v>1266</v>
      </c>
      <c r="F348" s="19" t="s">
        <v>2</v>
      </c>
      <c r="G348" s="19" t="s">
        <v>1112</v>
      </c>
      <c r="H348" s="19" t="s">
        <v>1282</v>
      </c>
      <c r="I348" s="19"/>
      <c r="J348" s="20">
        <v>633</v>
      </c>
      <c r="K348" s="19"/>
      <c r="L348" s="19" t="s">
        <v>1283</v>
      </c>
      <c r="M348" s="19" t="str">
        <f>HYPERLINK("https://ceds.ed.gov/cedselementdetails.aspx?termid=3626")</f>
        <v>https://ceds.ed.gov/cedselementdetails.aspx?termid=3626</v>
      </c>
    </row>
    <row r="349" spans="1:13" ht="120">
      <c r="A349" s="19" t="s">
        <v>118</v>
      </c>
      <c r="B349" s="19" t="s">
        <v>1610</v>
      </c>
      <c r="C349" s="19" t="s">
        <v>1611</v>
      </c>
      <c r="D349" s="21" t="s">
        <v>1612</v>
      </c>
      <c r="E349" s="19" t="s">
        <v>1613</v>
      </c>
      <c r="F349" s="19"/>
      <c r="G349" s="19"/>
      <c r="H349" s="19"/>
      <c r="I349" s="19"/>
      <c r="J349" s="20">
        <v>589</v>
      </c>
      <c r="K349" s="19"/>
      <c r="L349" s="19" t="s">
        <v>1614</v>
      </c>
      <c r="M349" s="19" t="str">
        <f>HYPERLINK("https://ceds.ed.gov/cedselementdetails.aspx?termid=3582")</f>
        <v>https://ceds.ed.gov/cedselementdetails.aspx?termid=3582</v>
      </c>
    </row>
    <row r="350" spans="1:13" ht="90">
      <c r="A350" s="19" t="s">
        <v>118</v>
      </c>
      <c r="B350" s="19" t="s">
        <v>451</v>
      </c>
      <c r="C350" s="19" t="s">
        <v>452</v>
      </c>
      <c r="D350" s="19" t="s">
        <v>0</v>
      </c>
      <c r="E350" s="19" t="s">
        <v>1297</v>
      </c>
      <c r="F350" s="19" t="s">
        <v>3</v>
      </c>
      <c r="G350" s="19" t="s">
        <v>20</v>
      </c>
      <c r="H350" s="19"/>
      <c r="I350" s="19"/>
      <c r="J350" s="20">
        <v>787</v>
      </c>
      <c r="K350" s="19"/>
      <c r="L350" s="19" t="s">
        <v>453</v>
      </c>
      <c r="M350" s="19" t="str">
        <f>HYPERLINK("https://ceds.ed.gov/cedselementdetails.aspx?termid=3784")</f>
        <v>https://ceds.ed.gov/cedselementdetails.aspx?termid=3784</v>
      </c>
    </row>
    <row r="351" spans="1:13" ht="120">
      <c r="A351" s="19" t="s">
        <v>118</v>
      </c>
      <c r="B351" s="19" t="s">
        <v>1402</v>
      </c>
      <c r="C351" s="19" t="s">
        <v>610</v>
      </c>
      <c r="D351" s="19" t="s">
        <v>0</v>
      </c>
      <c r="E351" s="19" t="s">
        <v>1401</v>
      </c>
      <c r="F351" s="19" t="s">
        <v>2</v>
      </c>
      <c r="G351" s="19" t="s">
        <v>15</v>
      </c>
      <c r="H351" s="19" t="s">
        <v>1403</v>
      </c>
      <c r="I351" s="19"/>
      <c r="J351" s="20">
        <v>693</v>
      </c>
      <c r="K351" s="19"/>
      <c r="L351" s="19" t="s">
        <v>1404</v>
      </c>
      <c r="M351" s="19" t="str">
        <f>HYPERLINK("https://ceds.ed.gov/cedselementdetails.aspx?termid=3670")</f>
        <v>https://ceds.ed.gov/cedselementdetails.aspx?termid=3670</v>
      </c>
    </row>
    <row r="352" spans="1:13" ht="120">
      <c r="A352" s="19" t="s">
        <v>118</v>
      </c>
      <c r="B352" s="19" t="s">
        <v>617</v>
      </c>
      <c r="C352" s="19" t="s">
        <v>618</v>
      </c>
      <c r="D352" s="19" t="s">
        <v>0</v>
      </c>
      <c r="E352" s="19" t="s">
        <v>1401</v>
      </c>
      <c r="F352" s="19" t="s">
        <v>1075</v>
      </c>
      <c r="G352" s="19" t="s">
        <v>20</v>
      </c>
      <c r="H352" s="19"/>
      <c r="I352" s="19"/>
      <c r="J352" s="20">
        <v>702</v>
      </c>
      <c r="K352" s="19"/>
      <c r="L352" s="19" t="s">
        <v>619</v>
      </c>
      <c r="M352" s="19" t="str">
        <f>HYPERLINK("https://ceds.ed.gov/cedselementdetails.aspx?termid=3679")</f>
        <v>https://ceds.ed.gov/cedselementdetails.aspx?termid=3679</v>
      </c>
    </row>
    <row r="353" spans="1:13" ht="120">
      <c r="A353" s="19" t="s">
        <v>118</v>
      </c>
      <c r="B353" s="19" t="s">
        <v>620</v>
      </c>
      <c r="C353" s="19" t="s">
        <v>621</v>
      </c>
      <c r="D353" s="19" t="s">
        <v>0</v>
      </c>
      <c r="E353" s="19" t="s">
        <v>1401</v>
      </c>
      <c r="F353" s="19" t="s">
        <v>1075</v>
      </c>
      <c r="G353" s="19" t="s">
        <v>605</v>
      </c>
      <c r="H353" s="19"/>
      <c r="I353" s="19"/>
      <c r="J353" s="20">
        <v>694</v>
      </c>
      <c r="K353" s="19"/>
      <c r="L353" s="19" t="s">
        <v>622</v>
      </c>
      <c r="M353" s="19" t="str">
        <f>HYPERLINK("https://ceds.ed.gov/cedselementdetails.aspx?termid=3671")</f>
        <v>https://ceds.ed.gov/cedselementdetails.aspx?termid=3671</v>
      </c>
    </row>
    <row r="354" spans="1:13" ht="120">
      <c r="A354" s="19" t="s">
        <v>118</v>
      </c>
      <c r="B354" s="19" t="s">
        <v>629</v>
      </c>
      <c r="C354" s="19" t="s">
        <v>630</v>
      </c>
      <c r="D354" s="19" t="s">
        <v>0</v>
      </c>
      <c r="E354" s="19" t="s">
        <v>1401</v>
      </c>
      <c r="F354" s="19" t="s">
        <v>1075</v>
      </c>
      <c r="G354" s="19" t="s">
        <v>20</v>
      </c>
      <c r="H354" s="19"/>
      <c r="I354" s="19"/>
      <c r="J354" s="20">
        <v>695</v>
      </c>
      <c r="K354" s="19"/>
      <c r="L354" s="19" t="s">
        <v>631</v>
      </c>
      <c r="M354" s="19" t="str">
        <f>HYPERLINK("https://ceds.ed.gov/cedselementdetails.aspx?termid=3672")</f>
        <v>https://ceds.ed.gov/cedselementdetails.aspx?termid=3672</v>
      </c>
    </row>
    <row r="355" spans="1:13" ht="180">
      <c r="A355" s="19" t="s">
        <v>118</v>
      </c>
      <c r="B355" s="19" t="s">
        <v>636</v>
      </c>
      <c r="C355" s="19" t="s">
        <v>637</v>
      </c>
      <c r="D355" s="19" t="s">
        <v>0</v>
      </c>
      <c r="E355" s="19" t="s">
        <v>1406</v>
      </c>
      <c r="F355" s="19" t="s">
        <v>2</v>
      </c>
      <c r="G355" s="19" t="s">
        <v>641</v>
      </c>
      <c r="H355" s="19" t="s">
        <v>638</v>
      </c>
      <c r="I355" s="19"/>
      <c r="J355" s="20">
        <v>689</v>
      </c>
      <c r="K355" s="19" t="s">
        <v>639</v>
      </c>
      <c r="L355" s="19" t="s">
        <v>640</v>
      </c>
      <c r="M355" s="19" t="str">
        <f>HYPERLINK("https://ceds.ed.gov/cedselementdetails.aspx?termid=3666")</f>
        <v>https://ceds.ed.gov/cedselementdetails.aspx?termid=3666</v>
      </c>
    </row>
    <row r="356" spans="1:13" ht="255">
      <c r="A356" s="19" t="s">
        <v>118</v>
      </c>
      <c r="B356" s="19" t="s">
        <v>642</v>
      </c>
      <c r="C356" s="19" t="s">
        <v>643</v>
      </c>
      <c r="D356" s="19" t="s">
        <v>0</v>
      </c>
      <c r="E356" s="19" t="s">
        <v>1406</v>
      </c>
      <c r="F356" s="19" t="s">
        <v>1075</v>
      </c>
      <c r="G356" s="19" t="s">
        <v>641</v>
      </c>
      <c r="H356" s="19"/>
      <c r="I356" s="19" t="s">
        <v>1408</v>
      </c>
      <c r="J356" s="20">
        <v>715</v>
      </c>
      <c r="K356" s="19"/>
      <c r="L356" s="19" t="s">
        <v>644</v>
      </c>
      <c r="M356" s="19" t="str">
        <f>HYPERLINK("https://ceds.ed.gov/cedselementdetails.aspx?termid=3691")</f>
        <v>https://ceds.ed.gov/cedselementdetails.aspx?termid=3691</v>
      </c>
    </row>
    <row r="357" spans="1:13" ht="345">
      <c r="A357" s="19" t="s">
        <v>118</v>
      </c>
      <c r="B357" s="19" t="s">
        <v>645</v>
      </c>
      <c r="C357" s="19" t="s">
        <v>646</v>
      </c>
      <c r="D357" s="19" t="s">
        <v>0</v>
      </c>
      <c r="E357" s="19" t="s">
        <v>1406</v>
      </c>
      <c r="F357" s="19" t="s">
        <v>2</v>
      </c>
      <c r="G357" s="19" t="s">
        <v>79</v>
      </c>
      <c r="H357" s="19" t="s">
        <v>647</v>
      </c>
      <c r="I357" s="19" t="s">
        <v>648</v>
      </c>
      <c r="J357" s="20">
        <v>690</v>
      </c>
      <c r="K357" s="19" t="s">
        <v>649</v>
      </c>
      <c r="L357" s="19" t="s">
        <v>650</v>
      </c>
      <c r="M357" s="19" t="str">
        <f>HYPERLINK("https://ceds.ed.gov/cedselementdetails.aspx?termid=3667")</f>
        <v>https://ceds.ed.gov/cedselementdetails.aspx?termid=3667</v>
      </c>
    </row>
    <row r="358" spans="1:13" ht="120">
      <c r="A358" s="19" t="s">
        <v>118</v>
      </c>
      <c r="B358" s="19" t="s">
        <v>651</v>
      </c>
      <c r="C358" s="19" t="s">
        <v>652</v>
      </c>
      <c r="D358" s="19" t="s">
        <v>0</v>
      </c>
      <c r="E358" s="19" t="s">
        <v>1406</v>
      </c>
      <c r="F358" s="19" t="s">
        <v>1075</v>
      </c>
      <c r="G358" s="19" t="s">
        <v>16</v>
      </c>
      <c r="H358" s="19"/>
      <c r="I358" s="19"/>
      <c r="J358" s="20">
        <v>691</v>
      </c>
      <c r="K358" s="19" t="s">
        <v>653</v>
      </c>
      <c r="L358" s="19" t="s">
        <v>654</v>
      </c>
      <c r="M358" s="19" t="str">
        <f>HYPERLINK("https://ceds.ed.gov/cedselementdetails.aspx?termid=3668")</f>
        <v>https://ceds.ed.gov/cedselementdetails.aspx?termid=3668</v>
      </c>
    </row>
    <row r="359" spans="1:13" ht="75">
      <c r="A359" s="19" t="s">
        <v>118</v>
      </c>
      <c r="B359" s="19" t="s">
        <v>766</v>
      </c>
      <c r="C359" s="19" t="s">
        <v>767</v>
      </c>
      <c r="D359" s="19" t="s">
        <v>921</v>
      </c>
      <c r="E359" s="19" t="s">
        <v>1161</v>
      </c>
      <c r="F359" s="19" t="s">
        <v>3</v>
      </c>
      <c r="G359" s="19"/>
      <c r="H359" s="19"/>
      <c r="I359" s="19"/>
      <c r="J359" s="20">
        <v>854</v>
      </c>
      <c r="K359" s="19"/>
      <c r="L359" s="19" t="s">
        <v>768</v>
      </c>
      <c r="M359" s="19" t="str">
        <f>HYPERLINK("https://ceds.ed.gov/cedselementdetails.aspx?termid=3854")</f>
        <v>https://ceds.ed.gov/cedselementdetails.aspx?termid=3854</v>
      </c>
    </row>
    <row r="360" spans="1:13" ht="315">
      <c r="A360" s="19" t="s">
        <v>118</v>
      </c>
      <c r="B360" s="19" t="s">
        <v>780</v>
      </c>
      <c r="C360" s="19" t="s">
        <v>781</v>
      </c>
      <c r="D360" s="19" t="s">
        <v>0</v>
      </c>
      <c r="E360" s="19" t="s">
        <v>1471</v>
      </c>
      <c r="F360" s="19"/>
      <c r="G360" s="19" t="s">
        <v>10</v>
      </c>
      <c r="H360" s="19"/>
      <c r="I360" s="19"/>
      <c r="J360" s="20">
        <v>590</v>
      </c>
      <c r="K360" s="19"/>
      <c r="L360" s="19" t="s">
        <v>782</v>
      </c>
      <c r="M360" s="19" t="str">
        <f>HYPERLINK("https://ceds.ed.gov/cedselementdetails.aspx?termid=3583")</f>
        <v>https://ceds.ed.gov/cedselementdetails.aspx?termid=3583</v>
      </c>
    </row>
  </sheetData>
  <sheetProtection/>
  <autoFilter ref="A1:M300"/>
  <hyperlinks>
    <hyperlink ref="D70" r:id="rId1" display="languageCodes.aspx"/>
    <hyperlink ref="D114" r:id="rId2" display="languageCodes.aspx"/>
    <hyperlink ref="D238" r:id="rId3" display="languageCodes.aspx"/>
    <hyperlink ref="D293" r:id="rId4" display="languageCodes.aspx"/>
    <hyperlink ref="D313" r:id="rId5" display="languageCodes.asp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htello</dc:creator>
  <cp:keywords/>
  <dc:description/>
  <cp:lastModifiedBy>H Tello</cp:lastModifiedBy>
  <dcterms:created xsi:type="dcterms:W3CDTF">2012-09-02T07:01:16Z</dcterms:created>
  <dcterms:modified xsi:type="dcterms:W3CDTF">2013-01-22T00:28:55Z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